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Users\babani\Documents\Mes documents\ACHATS\AX_0X_BBb_Trame\20_Dossier_de_consultation\"/>
    </mc:Choice>
  </mc:AlternateContent>
  <xr:revisionPtr revIDLastSave="0" documentId="8_{52BFD606-19B8-4797-A26E-CA3FA6B109FD}" xr6:coauthVersionLast="47" xr6:coauthVersionMax="47" xr10:uidLastSave="{00000000-0000-0000-0000-000000000000}"/>
  <bookViews>
    <workbookView xWindow="-25320" yWindow="-330" windowWidth="25440" windowHeight="15270" firstSheet="2" activeTab="2" xr2:uid="{00000000-000D-0000-FFFF-FFFF00000000}"/>
  </bookViews>
  <sheets>
    <sheet name="LISEZ-MOI" sheetId="20" r:id="rId1"/>
    <sheet name="0_SYNTHESE" sheetId="13" r:id="rId2"/>
    <sheet name="1_Infos_generales" sheetId="5" r:id="rId3"/>
    <sheet name="2_Routier" sheetId="10" r:id="rId4"/>
    <sheet name="3_Ferroviaire" sheetId="14" r:id="rId5"/>
    <sheet name="4_Fluvial" sheetId="15" r:id="rId6"/>
    <sheet name="5_Maritime" sheetId="16" r:id="rId7"/>
    <sheet name="6_Aerien" sheetId="19" r:id="rId8"/>
    <sheet name="7_Sites_logistiques" sheetId="18" r:id="rId9"/>
    <sheet name="Lexique" sheetId="21" r:id="rId10"/>
    <sheet name="Routier_v1" sheetId="4" state="hidden" r:id="rId11"/>
  </sheets>
  <definedNames>
    <definedName name="Bateau_motorisé_capacité_min_3000tpl">'4_Fluvial'!$AM$19</definedName>
    <definedName name="Bateau_motorisé_capacité_sup_3000tpl">'4_Fluvial'!$AM$19</definedName>
    <definedName name="Bateau_motorisé_capacité≤1499tpl">'4_Fluvial'!$AK$19:$AK$20</definedName>
    <definedName name="Bateau_motorisé_capacité≤2999tpl">'4_Fluvial'!$AL$19</definedName>
    <definedName name="Bateau_motorisé_capacité≤399tpl">'4_Fluvial'!$AH$19:$AH$20</definedName>
    <definedName name="Bateau_motorisé_capacité≤649tpl">'4_Fluvial'!$AI$19:$AI$20</definedName>
    <definedName name="Bateau_motorisé_capacité≤999tpl">'4_Fluvial'!$AJ$19:$AJ$20</definedName>
    <definedName name="Camion_rigide_PL_PTAC≤12t" localSheetId="4">'3_Ferroviaire'!$AJ$19:$AJ$20</definedName>
    <definedName name="Camion_rigide_PL_PTAC≤12t" localSheetId="5">'4_Fluvial'!$AJ$19:$AJ$20</definedName>
    <definedName name="Camion_rigide_PL_PTAC≤12t" localSheetId="6">'5_Maritime'!$AJ$19:$AJ$20</definedName>
    <definedName name="Camion_rigide_PL_PTAC≤12t" localSheetId="7">'6_Aerien'!$AJ$19:$AJ$20</definedName>
    <definedName name="Camion_rigide_PL_PTAC≤12t" localSheetId="8">'7_Sites_logistiques'!#REF!</definedName>
    <definedName name="Camion_rigide_PL_PTAC≤12t">'2_Routier'!$AJ$19:$AJ$20</definedName>
    <definedName name="Camion_rigide_PL_PTAC≤20t" localSheetId="4">'3_Ferroviaire'!$AK$19:$AK$21</definedName>
    <definedName name="Camion_rigide_PL_PTAC≤20t" localSheetId="5">'4_Fluvial'!$AK$19:$AK$21</definedName>
    <definedName name="Camion_rigide_PL_PTAC≤20t" localSheetId="6">'5_Maritime'!$AK$19:$AK$21</definedName>
    <definedName name="Camion_rigide_PL_PTAC≤20t" localSheetId="7">'6_Aerien'!$AK$19:$AK$21</definedName>
    <definedName name="Camion_rigide_PL_PTAC≤20t" localSheetId="8">'7_Sites_logistiques'!#REF!</definedName>
    <definedName name="Camion_rigide_PL_PTAC≤20t">'2_Routier'!$AK$19:$AK$21</definedName>
    <definedName name="Camion_rigide_PL_PTAC≤26t" localSheetId="4">'3_Ferroviaire'!$AL$19:$AL$21</definedName>
    <definedName name="Camion_rigide_PL_PTAC≤26t" localSheetId="5">'4_Fluvial'!$AL$19:$AL$21</definedName>
    <definedName name="Camion_rigide_PL_PTAC≤26t" localSheetId="6">'5_Maritime'!$AL$19:$AL$21</definedName>
    <definedName name="Camion_rigide_PL_PTAC≤26t" localSheetId="7">'6_Aerien'!$AL$19:$AL$21</definedName>
    <definedName name="Camion_rigide_PL_PTAC≤26t" localSheetId="8">'7_Sites_logistiques'!#REF!</definedName>
    <definedName name="Camion_rigide_PL_PTAC≤26t">'2_Routier'!$AL$19:$AL$21</definedName>
    <definedName name="Camion_rigide_PL_PTAC≤32t" localSheetId="4">'3_Ferroviaire'!$AM$19</definedName>
    <definedName name="Camion_rigide_PL_PTAC≤32t" localSheetId="5">'4_Fluvial'!$AM$19</definedName>
    <definedName name="Camion_rigide_PL_PTAC≤32t" localSheetId="6">'5_Maritime'!$AM$19</definedName>
    <definedName name="Camion_rigide_PL_PTAC≤32t" localSheetId="7">'6_Aerien'!$AM$19</definedName>
    <definedName name="Camion_rigide_PL_PTAC≤32t" localSheetId="8">'7_Sites_logistiques'!#REF!</definedName>
    <definedName name="Camion_rigide_PL_PTAC≤32t">'2_Routier'!$AM$19</definedName>
    <definedName name="Camion_rigide_PL_PTAC≤7_5t" localSheetId="4">'3_Ferroviaire'!$AI$19:$AI$22</definedName>
    <definedName name="Camion_rigide_PL_PTAC≤7_5t" localSheetId="5">'4_Fluvial'!$AI$19:$AI$22</definedName>
    <definedName name="Camion_rigide_PL_PTAC≤7_5t" localSheetId="6">'5_Maritime'!$AI$19:$AI$22</definedName>
    <definedName name="Camion_rigide_PL_PTAC≤7_5t" localSheetId="7">'6_Aerien'!$AI$19:$AI$22</definedName>
    <definedName name="Camion_rigide_PL_PTAC≤7_5t" localSheetId="8">'7_Sites_logistiques'!#REF!</definedName>
    <definedName name="Camion_rigide_PL_PTAC≤7_5t">'2_Routier'!$AI$19:$AI$22</definedName>
    <definedName name="Cargo_capacité_sup_100t_D≤1000km">'6_Aerien'!$AS$19:$AS$21</definedName>
    <definedName name="Cargo_capacité_sup_100t_D≤3500km">'6_Aerien'!$AT$19:$AT$21</definedName>
    <definedName name="Cargo_capacité_sup_100t_Dmin_3501km">'6_Aerien'!$AU$19:$AU$21</definedName>
    <definedName name="Cargo_capacité≤100t">'6_Aerien'!$AR$19:$AR$21</definedName>
    <definedName name="Cargo_capacité≤25t">'6_Aerien'!$AQ$19:$AQ$21</definedName>
    <definedName name="Cargo_divers_capacité≤10000tpl" localSheetId="7">'6_Aerien'!$AL$19:$AL$20</definedName>
    <definedName name="Cargo_divers_capacité≤10000tpl">'5_Maritime'!$AL$19:$AL$20</definedName>
    <definedName name="Cargo_divers_capacité≤20000tpl" localSheetId="7">'6_Aerien'!$AM$19:$AM$20</definedName>
    <definedName name="Cargo_divers_capacité≤20000tpl">'5_Maritime'!$AM$19:$AM$20</definedName>
    <definedName name="Ensemble_articulé_PL_PTRA≤34t" localSheetId="4">'3_Ferroviaire'!$AN$19</definedName>
    <definedName name="Ensemble_articulé_PL_PTRA≤34t" localSheetId="5">'4_Fluvial'!$AN$19</definedName>
    <definedName name="Ensemble_articulé_PL_PTRA≤34t" localSheetId="6">'5_Maritime'!$AN$19</definedName>
    <definedName name="Ensemble_articulé_PL_PTRA≤34t" localSheetId="7">'6_Aerien'!$AN$19</definedName>
    <definedName name="Ensemble_articulé_PL_PTRA≤34t" localSheetId="8">'7_Sites_logistiques'!#REF!</definedName>
    <definedName name="Ensemble_articulé_PL_PTRA≤34t">'2_Routier'!$AN$19</definedName>
    <definedName name="Ensemble_articulé_PL_PTRA≤40t" localSheetId="4">'3_Ferroviaire'!$AO$19:$AO$21</definedName>
    <definedName name="Ensemble_articulé_PL_PTRA≤40t" localSheetId="5">'4_Fluvial'!$AO$19:$AO$21</definedName>
    <definedName name="Ensemble_articulé_PL_PTRA≤40t" localSheetId="6">'5_Maritime'!$AO$19:$AO$21</definedName>
    <definedName name="Ensemble_articulé_PL_PTRA≤40t" localSheetId="7">'6_Aerien'!$AO$19:$AO$21</definedName>
    <definedName name="Ensemble_articulé_PL_PTRA≤40t" localSheetId="8">'7_Sites_logistiques'!#REF!</definedName>
    <definedName name="Ensemble_articulé_PL_PTRA≤40t">'2_Routier'!$AO$19:$AO$21</definedName>
    <definedName name="Ensemble_articulé_PL_PTRA≤44t" localSheetId="4">'3_Ferroviaire'!$AP$19</definedName>
    <definedName name="Ensemble_articulé_PL_PTRA≤44t" localSheetId="5">'4_Fluvial'!$AP$19</definedName>
    <definedName name="Ensemble_articulé_PL_PTRA≤44t" localSheetId="6">'5_Maritime'!$AP$19</definedName>
    <definedName name="Ensemble_articulé_PL_PTRA≤44t" localSheetId="7">'6_Aerien'!$AP$19</definedName>
    <definedName name="Ensemble_articulé_PL_PTRA≤44t" localSheetId="8">'7_Sites_logistiques'!#REF!</definedName>
    <definedName name="Ensemble_articulé_PL_PTRA≤44t">'2_Routier'!$AP$19</definedName>
    <definedName name="Ensemble_articulé_PL_PTRA≤60t" localSheetId="4">'3_Ferroviaire'!$AQ$19</definedName>
    <definedName name="Ensemble_articulé_PL_PTRA≤60t" localSheetId="5">'4_Fluvial'!$AQ$19</definedName>
    <definedName name="Ensemble_articulé_PL_PTRA≤60t" localSheetId="6">'5_Maritime'!$AQ$19</definedName>
    <definedName name="Ensemble_articulé_PL_PTRA≤60t" localSheetId="7">'6_Aerien'!$AQ$19</definedName>
    <definedName name="Ensemble_articulé_PL_PTRA≤60t" localSheetId="8">'7_Sites_logistiques'!#REF!</definedName>
    <definedName name="Ensemble_articulé_PL_PTRA≤60t">'2_Routier'!$AQ$19</definedName>
    <definedName name="Ensemble_articulé_PL_PTRA≤72t" localSheetId="4">'3_Ferroviaire'!$AR$19</definedName>
    <definedName name="Ensemble_articulé_PL_PTRA≤72t" localSheetId="5">'4_Fluvial'!$AR$19</definedName>
    <definedName name="Ensemble_articulé_PL_PTRA≤72t" localSheetId="6">'5_Maritime'!$AR$19</definedName>
    <definedName name="Ensemble_articulé_PL_PTRA≤72t" localSheetId="7">'6_Aerien'!$AR$19</definedName>
    <definedName name="Ensemble_articulé_PL_PTRA≤72t" localSheetId="8">'7_Sites_logistiques'!#REF!</definedName>
    <definedName name="Ensemble_articulé_PL_PTRA≤72t">'2_Routier'!$AR$19</definedName>
    <definedName name="Passagers_min_221p_D≤3500km">'6_Aerien'!$AO$19:$AO$21</definedName>
    <definedName name="Passagers_min_221p_Dmin_3501km">'6_Aerien'!$AP$19:$AP$21</definedName>
    <definedName name="Passagers≤100p_D≤1000km">'6_Aerien'!$AJ$19:$AJ$21</definedName>
    <definedName name="Passagers≤100p_D≤3500km">'6_Aerien'!$AK$19:$AK$21</definedName>
    <definedName name="Passagers≤220p_D≤1000km">'6_Aerien'!$AL$19:$AL$21</definedName>
    <definedName name="Passagers≤220p_D≤3500km">'6_Aerien'!$AM$19:$AM$21</definedName>
    <definedName name="Passagers≤220p_Dmin_3501km">'6_Aerien'!$AN$19:$AN$21</definedName>
    <definedName name="Passagers≤50p_D≤1000km">'6_Aerien'!$AH$19:$AH$21</definedName>
    <definedName name="Passagers≤50p_D≤3500km">'6_Aerien'!$AI$19:$AI$21</definedName>
    <definedName name="Pétrolier_capacité_sup_200000tpl" localSheetId="7">'6_Aerien'!$AK$19:$AK$21</definedName>
    <definedName name="Pétrolier_capacité_sup_200000tpl">'5_Maritime'!$AK$19:$AK$21</definedName>
    <definedName name="Pétrolier_capacité≤200000tpl" localSheetId="7">'6_Aerien'!$AJ$19:$AJ$20</definedName>
    <definedName name="Pétrolier_capacité≤200000tpl">'5_Maritime'!$AJ$19:$AJ$20</definedName>
    <definedName name="Pétrolier_capacité≤5000tpl" localSheetId="7">'6_Aerien'!$AH$19:$AH$20</definedName>
    <definedName name="Pétrolier_capacité≤5000tpl">'5_Maritime'!$AH$19:$AH$20</definedName>
    <definedName name="Pétrolier_capacité≤60000tpl" localSheetId="7">'6_Aerien'!$AI$19:$AI$20</definedName>
    <definedName name="Pétrolier_capacité≤60000tpl">'5_Maritime'!$AI$19:$AI$20</definedName>
    <definedName name="Porte_conteneur_autres_liaisons" localSheetId="7">'6_Aerien'!$AY$19:$AY$21</definedName>
    <definedName name="Porte_conteneur_autres_liaisons">'5_Maritime'!$AY$19:$AY$21</definedName>
    <definedName name="Porte_conteneur_Panama_commercial" localSheetId="7">'6_Aerien'!$AU$19:$AU$21</definedName>
    <definedName name="Porte_conteneur_Panama_commercial">'5_Maritime'!$AU$19:$AU$21</definedName>
    <definedName name="Porte_conteneur_Trans_Suez" localSheetId="7">'6_Aerien'!$AW$19:$AW$21</definedName>
    <definedName name="Porte_conteneur_Trans_Suez">'5_Maritime'!$AW$19:$AW$21</definedName>
    <definedName name="Porte_conteneur_Transatlantique" localSheetId="7">'6_Aerien'!$AV$19:$AV$21</definedName>
    <definedName name="Porte_conteneur_Transatlantique">'5_Maritime'!$AV$19:$AV$21</definedName>
    <definedName name="Porte_conteneur_Transpacifique" localSheetId="7">'6_Aerien'!$AX$19:$AX$21</definedName>
    <definedName name="Porte_conteneur_Transpacifique">'5_Maritime'!$AX$19:$AX$21</definedName>
    <definedName name="Pousseur_avec_barge_P≤879kW">'4_Fluvial'!$AN$19</definedName>
    <definedName name="Pousseur_avec_barge_Pmin_880kW">'4_Fluvial'!$AO$19</definedName>
    <definedName name="Roulier_mixte_RoPax" localSheetId="7">'6_Aerien'!$AQ$19:$AQ$20</definedName>
    <definedName name="Roulier_mixte_RoPax">'5_Maritime'!$AQ$19:$AQ$20</definedName>
    <definedName name="Roulier_RoRo_Camions_Remorques" localSheetId="7">'6_Aerien'!$AS$19:$AS$20</definedName>
    <definedName name="Roulier_RoRo_Camions_Remorques">'5_Maritime'!$AS$19:$AS$20</definedName>
    <definedName name="Roulier_RoRo_Moyen" localSheetId="7">'6_Aerien'!$AR$19:$AR$20</definedName>
    <definedName name="Roulier_RoRo_Moyen">'5_Maritime'!$AR$19:$AR$20</definedName>
    <definedName name="Roulier_RoRo_Remorques_seules" localSheetId="7">'6_Aerien'!$AT$19:$AT$20</definedName>
    <definedName name="Roulier_RoRo_Remorques_seules">'5_Maritime'!$AT$19:$AT$20</definedName>
    <definedName name="Stockage_transbordement">'7_Sites_logistiques'!$AK$16:$AK$17</definedName>
    <definedName name="Transbordement">'7_Sites_logistiques'!$AJ$16</definedName>
    <definedName name="Type_de_véhicule" localSheetId="4">'3_Ferroviaire'!$AG$19:$AG$29</definedName>
    <definedName name="Type_de_véhicule" localSheetId="5">'4_Fluvial'!$AG$19:$AG$25</definedName>
    <definedName name="Type_de_véhicule" localSheetId="6">'5_Maritime'!$AG$19:$AG$29</definedName>
    <definedName name="Type_de_véhicule" localSheetId="7">'6_Aerien'!$AG$19:$AG$29</definedName>
    <definedName name="Type_de_véhicule" localSheetId="8">'7_Sites_logistiques'!#REF!</definedName>
    <definedName name="Type_de_véhicule">'2_Routier'!$AG$19:$AG$29</definedName>
    <definedName name="Véhicule_utilitaire_léger_VUL_PTAC≤3_5t" localSheetId="4">'3_Ferroviaire'!$AH$19:$AH$24</definedName>
    <definedName name="Véhicule_utilitaire_léger_VUL_PTAC≤3_5t" localSheetId="5">'4_Fluvial'!$AH$19:$AH$24</definedName>
    <definedName name="Véhicule_utilitaire_léger_VUL_PTAC≤3_5t" localSheetId="6">'5_Maritime'!$AH$19:$AH$24</definedName>
    <definedName name="Véhicule_utilitaire_léger_VUL_PTAC≤3_5t" localSheetId="7">'6_Aerien'!$AH$19:$AH$24</definedName>
    <definedName name="Véhicule_utilitaire_léger_VUL_PTAC≤3_5t" localSheetId="8">'7_Sites_logistiques'!#REF!</definedName>
    <definedName name="Véhicule_utilitaire_léger_VUL_PTAC≤3_5t">'2_Routier'!$AH$19:$AH$24</definedName>
    <definedName name="Vélo">'2_Routier'!$AS$19</definedName>
    <definedName name="Vélo_électrique">'2_Routier'!$AT$19</definedName>
    <definedName name="Vraquier_capacité_sup_100000tpl" localSheetId="7">'6_Aerien'!$AP$19:$AP$21</definedName>
    <definedName name="Vraquier_capacité_sup_100000tpl">'5_Maritime'!$AP$19:$AP$21</definedName>
    <definedName name="Vraquier_capacité≤100000tpl" localSheetId="7">'6_Aerien'!$AO$19:$AO$20</definedName>
    <definedName name="Vraquier_capacité≤100000tpl">'5_Maritime'!$AO$19:$AO$20</definedName>
    <definedName name="Vraquier_capacité≤10000tpl" localSheetId="7">'6_Aerien'!$AN$19:$AN$20</definedName>
    <definedName name="Vraquier_capacité≤10000tpl">'5_Maritime'!$AN$19:$AN$20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10" l="1"/>
  <c r="J21" i="10"/>
  <c r="J22" i="10"/>
  <c r="J23" i="10"/>
  <c r="J24" i="10"/>
  <c r="J25" i="10"/>
  <c r="J26" i="10"/>
  <c r="J27" i="10"/>
  <c r="J28" i="10"/>
  <c r="J29" i="10"/>
  <c r="J30" i="10"/>
  <c r="J31" i="10"/>
  <c r="J32" i="10"/>
  <c r="J33" i="10"/>
  <c r="J34" i="10"/>
  <c r="J35" i="10"/>
  <c r="J36" i="10"/>
  <c r="J37" i="10"/>
  <c r="J38" i="10"/>
  <c r="J39" i="10"/>
  <c r="J40" i="10"/>
  <c r="J41" i="10"/>
  <c r="J42" i="10"/>
  <c r="J43" i="10"/>
  <c r="J44" i="10"/>
  <c r="J19" i="10"/>
  <c r="AE45" i="10"/>
  <c r="AA46" i="10"/>
  <c r="AA45" i="10"/>
  <c r="U44" i="10"/>
  <c r="U45" i="10"/>
  <c r="U46" i="10"/>
  <c r="AE44" i="10"/>
  <c r="AA44" i="10"/>
  <c r="B82" i="10"/>
  <c r="C82" i="10"/>
  <c r="D82" i="10"/>
  <c r="K82" i="10" s="1"/>
  <c r="E82" i="10"/>
  <c r="F82" i="10"/>
  <c r="I82" i="10" s="1"/>
  <c r="G82" i="10"/>
  <c r="H82" i="10"/>
  <c r="L82" i="10"/>
  <c r="J82" i="10" l="1"/>
  <c r="M82" i="10"/>
  <c r="J20" i="19"/>
  <c r="J21" i="19"/>
  <c r="J22" i="19"/>
  <c r="J23" i="19"/>
  <c r="J24" i="19"/>
  <c r="J25" i="19"/>
  <c r="J26" i="19"/>
  <c r="J27" i="19"/>
  <c r="J28" i="19"/>
  <c r="J29" i="19"/>
  <c r="J30" i="19"/>
  <c r="J31" i="19"/>
  <c r="J32" i="19"/>
  <c r="J33" i="19"/>
  <c r="J34" i="19"/>
  <c r="J35" i="19"/>
  <c r="J36" i="19"/>
  <c r="J37" i="19"/>
  <c r="J38" i="19"/>
  <c r="J39" i="19"/>
  <c r="J40" i="19"/>
  <c r="J41" i="19"/>
  <c r="J42" i="19"/>
  <c r="J43" i="19"/>
  <c r="J44" i="19"/>
  <c r="J19" i="19"/>
  <c r="J20" i="16"/>
  <c r="J21" i="16"/>
  <c r="J22" i="16"/>
  <c r="J23" i="16"/>
  <c r="J24" i="16"/>
  <c r="J25" i="16"/>
  <c r="J26" i="16"/>
  <c r="J27" i="16"/>
  <c r="J28" i="16"/>
  <c r="J29" i="16"/>
  <c r="J30" i="16"/>
  <c r="J31" i="16"/>
  <c r="J32" i="16"/>
  <c r="J33" i="16"/>
  <c r="J34" i="16"/>
  <c r="J35" i="16"/>
  <c r="J36" i="16"/>
  <c r="J37" i="16"/>
  <c r="J38" i="16"/>
  <c r="J39" i="16"/>
  <c r="J40" i="16"/>
  <c r="J41" i="16"/>
  <c r="J42" i="16"/>
  <c r="J43" i="16"/>
  <c r="J44" i="16"/>
  <c r="J19" i="16"/>
  <c r="J20" i="15"/>
  <c r="J21" i="15"/>
  <c r="J22" i="15"/>
  <c r="J23" i="15"/>
  <c r="J24" i="15"/>
  <c r="J25" i="15"/>
  <c r="J26" i="15"/>
  <c r="J27" i="15"/>
  <c r="J28" i="15"/>
  <c r="J29" i="15"/>
  <c r="J30" i="15"/>
  <c r="J31" i="15"/>
  <c r="J32" i="15"/>
  <c r="J33" i="15"/>
  <c r="J34" i="15"/>
  <c r="J35" i="15"/>
  <c r="J36" i="15"/>
  <c r="J37" i="15"/>
  <c r="J38" i="15"/>
  <c r="J39" i="15"/>
  <c r="J40" i="15"/>
  <c r="J41" i="15"/>
  <c r="J42" i="15"/>
  <c r="J43" i="15"/>
  <c r="J44" i="15"/>
  <c r="J19" i="15"/>
  <c r="J20" i="14"/>
  <c r="J21" i="14"/>
  <c r="J22" i="14"/>
  <c r="J23" i="14"/>
  <c r="J24" i="14"/>
  <c r="J25" i="14"/>
  <c r="J26" i="14"/>
  <c r="J27" i="14"/>
  <c r="J28" i="14"/>
  <c r="J29" i="14"/>
  <c r="J30" i="14"/>
  <c r="J31" i="14"/>
  <c r="J32" i="14"/>
  <c r="J33" i="14"/>
  <c r="J34" i="14"/>
  <c r="J35" i="14"/>
  <c r="J36" i="14"/>
  <c r="J37" i="14"/>
  <c r="J38" i="14"/>
  <c r="J39" i="14"/>
  <c r="J40" i="14"/>
  <c r="J41" i="14"/>
  <c r="J42" i="14"/>
  <c r="J43" i="14"/>
  <c r="J44" i="14"/>
  <c r="J19" i="14"/>
  <c r="J58" i="18" l="1"/>
  <c r="J59" i="18"/>
  <c r="J60" i="18"/>
  <c r="J61" i="18"/>
  <c r="J62" i="18"/>
  <c r="J63" i="18"/>
  <c r="J64" i="18"/>
  <c r="J65" i="18"/>
  <c r="J66" i="18"/>
  <c r="J67" i="18"/>
  <c r="J68" i="18"/>
  <c r="J69" i="18"/>
  <c r="J70" i="18"/>
  <c r="J71" i="18"/>
  <c r="J72" i="18"/>
  <c r="J73" i="18"/>
  <c r="J74" i="18"/>
  <c r="J75" i="18"/>
  <c r="J76" i="18"/>
  <c r="J77" i="18"/>
  <c r="J78" i="18"/>
  <c r="J79" i="18"/>
  <c r="J80" i="18"/>
  <c r="J81" i="18"/>
  <c r="J82" i="18"/>
  <c r="J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57" i="18"/>
  <c r="G57" i="18"/>
  <c r="AL26" i="18"/>
  <c r="G58" i="18"/>
  <c r="G59" i="18"/>
  <c r="G61" i="18"/>
  <c r="G62" i="18"/>
  <c r="G63" i="18"/>
  <c r="G64" i="18"/>
  <c r="G65" i="18"/>
  <c r="G66" i="18"/>
  <c r="G69" i="18"/>
  <c r="G71" i="18"/>
  <c r="G72" i="18"/>
  <c r="G74" i="18"/>
  <c r="G75" i="18"/>
  <c r="G76" i="18"/>
  <c r="G77" i="18"/>
  <c r="G78" i="18"/>
  <c r="G82" i="18"/>
  <c r="B58" i="18"/>
  <c r="C58" i="18"/>
  <c r="D58" i="18"/>
  <c r="E58" i="18"/>
  <c r="F58" i="18"/>
  <c r="B59" i="18"/>
  <c r="C59" i="18"/>
  <c r="D59" i="18"/>
  <c r="E59" i="18"/>
  <c r="F59" i="18"/>
  <c r="L59" i="18" s="1"/>
  <c r="B60" i="18"/>
  <c r="C60" i="18"/>
  <c r="D60" i="18"/>
  <c r="E60" i="18"/>
  <c r="F60" i="18"/>
  <c r="G60" i="18" s="1"/>
  <c r="B61" i="18"/>
  <c r="C61" i="18"/>
  <c r="D61" i="18"/>
  <c r="E61" i="18"/>
  <c r="F61" i="18"/>
  <c r="L61" i="18" s="1"/>
  <c r="B62" i="18"/>
  <c r="C62" i="18"/>
  <c r="D62" i="18"/>
  <c r="E62" i="18"/>
  <c r="F62" i="18"/>
  <c r="L62" i="18" s="1"/>
  <c r="B63" i="18"/>
  <c r="C63" i="18"/>
  <c r="D63" i="18"/>
  <c r="E63" i="18"/>
  <c r="F63" i="18"/>
  <c r="L63" i="18" s="1"/>
  <c r="B64" i="18"/>
  <c r="C64" i="18"/>
  <c r="D64" i="18"/>
  <c r="E64" i="18"/>
  <c r="F64" i="18"/>
  <c r="L64" i="18" s="1"/>
  <c r="B65" i="18"/>
  <c r="C65" i="18"/>
  <c r="D65" i="18"/>
  <c r="E65" i="18"/>
  <c r="F65" i="18"/>
  <c r="L65" i="18" s="1"/>
  <c r="B66" i="18"/>
  <c r="C66" i="18"/>
  <c r="D66" i="18"/>
  <c r="E66" i="18"/>
  <c r="F66" i="18"/>
  <c r="L66" i="18" s="1"/>
  <c r="B67" i="18"/>
  <c r="C67" i="18"/>
  <c r="D67" i="18"/>
  <c r="E67" i="18"/>
  <c r="F67" i="18"/>
  <c r="G67" i="18" s="1"/>
  <c r="B68" i="18"/>
  <c r="C68" i="18"/>
  <c r="D68" i="18"/>
  <c r="E68" i="18"/>
  <c r="F68" i="18"/>
  <c r="G68" i="18" s="1"/>
  <c r="B69" i="18"/>
  <c r="C69" i="18"/>
  <c r="D69" i="18"/>
  <c r="E69" i="18"/>
  <c r="F69" i="18"/>
  <c r="L69" i="18" s="1"/>
  <c r="B70" i="18"/>
  <c r="C70" i="18"/>
  <c r="D70" i="18"/>
  <c r="E70" i="18"/>
  <c r="F70" i="18"/>
  <c r="G70" i="18" s="1"/>
  <c r="B71" i="18"/>
  <c r="C71" i="18"/>
  <c r="D71" i="18"/>
  <c r="E71" i="18"/>
  <c r="F71" i="18"/>
  <c r="L71" i="18" s="1"/>
  <c r="B72" i="18"/>
  <c r="C72" i="18"/>
  <c r="D72" i="18"/>
  <c r="E72" i="18"/>
  <c r="F72" i="18"/>
  <c r="L72" i="18" s="1"/>
  <c r="B73" i="18"/>
  <c r="C73" i="18"/>
  <c r="D73" i="18"/>
  <c r="E73" i="18"/>
  <c r="F73" i="18"/>
  <c r="G73" i="18" s="1"/>
  <c r="B74" i="18"/>
  <c r="C74" i="18"/>
  <c r="D74" i="18"/>
  <c r="E74" i="18"/>
  <c r="F74" i="18"/>
  <c r="L74" i="18" s="1"/>
  <c r="B75" i="18"/>
  <c r="C75" i="18"/>
  <c r="D75" i="18"/>
  <c r="E75" i="18"/>
  <c r="F75" i="18"/>
  <c r="L75" i="18" s="1"/>
  <c r="B76" i="18"/>
  <c r="C76" i="18"/>
  <c r="D76" i="18"/>
  <c r="E76" i="18"/>
  <c r="F76" i="18"/>
  <c r="L76" i="18" s="1"/>
  <c r="B77" i="18"/>
  <c r="C77" i="18"/>
  <c r="D77" i="18"/>
  <c r="E77" i="18"/>
  <c r="F77" i="18"/>
  <c r="L77" i="18" s="1"/>
  <c r="B78" i="18"/>
  <c r="C78" i="18"/>
  <c r="D78" i="18"/>
  <c r="E78" i="18"/>
  <c r="F78" i="18"/>
  <c r="L78" i="18" s="1"/>
  <c r="B79" i="18"/>
  <c r="C79" i="18"/>
  <c r="D79" i="18"/>
  <c r="E79" i="18"/>
  <c r="F79" i="18"/>
  <c r="G79" i="18" s="1"/>
  <c r="B80" i="18"/>
  <c r="C80" i="18"/>
  <c r="D80" i="18"/>
  <c r="E80" i="18"/>
  <c r="F80" i="18"/>
  <c r="G80" i="18" s="1"/>
  <c r="B81" i="18"/>
  <c r="C81" i="18"/>
  <c r="D81" i="18"/>
  <c r="E81" i="18"/>
  <c r="F81" i="18"/>
  <c r="G81" i="18" s="1"/>
  <c r="B82" i="18"/>
  <c r="C82" i="18"/>
  <c r="D82" i="18"/>
  <c r="E82" i="18"/>
  <c r="F82" i="18"/>
  <c r="L82" i="18" s="1"/>
  <c r="C57" i="18"/>
  <c r="D57" i="18"/>
  <c r="E57" i="18"/>
  <c r="F57" i="18"/>
  <c r="B57" i="18"/>
  <c r="AL27" i="18"/>
  <c r="AL28" i="18"/>
  <c r="AL29" i="18"/>
  <c r="AL30" i="18"/>
  <c r="AL31" i="18"/>
  <c r="AL32" i="18"/>
  <c r="AL33" i="18"/>
  <c r="AL34" i="18"/>
  <c r="AL35" i="18"/>
  <c r="AL36" i="18"/>
  <c r="AL37" i="18"/>
  <c r="AL38" i="18"/>
  <c r="AL39" i="18"/>
  <c r="AL40" i="18"/>
  <c r="AL41" i="18"/>
  <c r="AL42" i="18"/>
  <c r="AL43" i="18"/>
  <c r="AL44" i="18"/>
  <c r="AL45" i="18"/>
  <c r="AL46" i="18"/>
  <c r="AL47" i="18"/>
  <c r="AL48" i="18"/>
  <c r="AL49" i="18"/>
  <c r="AL50" i="18"/>
  <c r="AL51" i="18"/>
  <c r="AL52" i="18"/>
  <c r="AL53" i="18"/>
  <c r="AL54" i="18"/>
  <c r="AL55" i="18"/>
  <c r="AL56" i="18"/>
  <c r="AL57" i="18"/>
  <c r="AL58" i="18"/>
  <c r="AL59" i="18"/>
  <c r="AL60" i="18"/>
  <c r="AL61" i="18"/>
  <c r="AL62" i="18"/>
  <c r="AL63" i="18"/>
  <c r="AL64" i="18"/>
  <c r="AL65" i="18"/>
  <c r="AL66" i="18"/>
  <c r="AL67" i="18"/>
  <c r="AL68" i="18"/>
  <c r="AL69" i="18"/>
  <c r="AL70" i="18"/>
  <c r="AL71" i="18"/>
  <c r="AL72" i="18"/>
  <c r="AL73" i="18"/>
  <c r="AL74" i="18"/>
  <c r="AL75" i="18"/>
  <c r="AL76" i="18"/>
  <c r="AL77" i="18"/>
  <c r="AL78" i="18"/>
  <c r="AL79" i="18"/>
  <c r="AL80" i="18"/>
  <c r="AL81" i="18"/>
  <c r="AL82" i="18"/>
  <c r="AL83" i="18"/>
  <c r="AL84" i="18"/>
  <c r="AL85" i="18"/>
  <c r="AQ23" i="18"/>
  <c r="AQ22" i="18"/>
  <c r="AQ21" i="18"/>
  <c r="AQ20" i="18"/>
  <c r="AH21" i="18"/>
  <c r="AH22" i="18"/>
  <c r="AH20" i="18"/>
  <c r="K75" i="18" l="1"/>
  <c r="H75" i="18"/>
  <c r="K67" i="18"/>
  <c r="H67" i="18"/>
  <c r="K59" i="18"/>
  <c r="H59" i="18"/>
  <c r="H78" i="18"/>
  <c r="K78" i="18"/>
  <c r="M78" i="18" s="1"/>
  <c r="N78" i="18" s="1"/>
  <c r="H70" i="18"/>
  <c r="K70" i="18"/>
  <c r="H62" i="18"/>
  <c r="K62" i="18"/>
  <c r="K81" i="18"/>
  <c r="H81" i="18"/>
  <c r="K73" i="18"/>
  <c r="H73" i="18"/>
  <c r="M73" i="18" s="1"/>
  <c r="K65" i="18"/>
  <c r="H65" i="18"/>
  <c r="K76" i="18"/>
  <c r="H76" i="18"/>
  <c r="K68" i="18"/>
  <c r="H68" i="18"/>
  <c r="M68" i="18" s="1"/>
  <c r="K60" i="18"/>
  <c r="H60" i="18"/>
  <c r="M60" i="18" s="1"/>
  <c r="N60" i="18" s="1"/>
  <c r="K82" i="18"/>
  <c r="H82" i="18"/>
  <c r="K74" i="18"/>
  <c r="H74" i="18"/>
  <c r="K66" i="18"/>
  <c r="H66" i="18"/>
  <c r="H79" i="18"/>
  <c r="M79" i="18" s="1"/>
  <c r="N79" i="18" s="1"/>
  <c r="K79" i="18"/>
  <c r="H71" i="18"/>
  <c r="K71" i="18"/>
  <c r="H63" i="18"/>
  <c r="K63" i="18"/>
  <c r="K77" i="18"/>
  <c r="H77" i="18"/>
  <c r="M77" i="18" s="1"/>
  <c r="N77" i="18" s="1"/>
  <c r="K69" i="18"/>
  <c r="H69" i="18"/>
  <c r="M69" i="18" s="1"/>
  <c r="N69" i="18" s="1"/>
  <c r="K61" i="18"/>
  <c r="H61" i="18"/>
  <c r="L79" i="18"/>
  <c r="K58" i="18"/>
  <c r="H58" i="18"/>
  <c r="K80" i="18"/>
  <c r="H80" i="18"/>
  <c r="K72" i="18"/>
  <c r="H72" i="18"/>
  <c r="K64" i="18"/>
  <c r="H64" i="18"/>
  <c r="K57" i="18"/>
  <c r="H57" i="18"/>
  <c r="L58" i="18"/>
  <c r="J84" i="18"/>
  <c r="L70" i="18"/>
  <c r="F84" i="18"/>
  <c r="I84" i="18"/>
  <c r="M76" i="18"/>
  <c r="N76" i="18" s="1"/>
  <c r="M61" i="18"/>
  <c r="N61" i="18" s="1"/>
  <c r="M59" i="18"/>
  <c r="N59" i="18" s="1"/>
  <c r="M72" i="18"/>
  <c r="N72" i="18" s="1"/>
  <c r="M82" i="18"/>
  <c r="N82" i="18" s="1"/>
  <c r="M74" i="18"/>
  <c r="N74" i="18" s="1"/>
  <c r="M66" i="18"/>
  <c r="N66" i="18" s="1"/>
  <c r="M58" i="18"/>
  <c r="N58" i="18" s="1"/>
  <c r="L68" i="18"/>
  <c r="L60" i="18"/>
  <c r="G84" i="18"/>
  <c r="M81" i="18"/>
  <c r="M65" i="18"/>
  <c r="N65" i="18" s="1"/>
  <c r="L57" i="18"/>
  <c r="L67" i="18"/>
  <c r="M80" i="18"/>
  <c r="N80" i="18" s="1"/>
  <c r="M64" i="18"/>
  <c r="N64" i="18" s="1"/>
  <c r="M71" i="18"/>
  <c r="N71" i="18" s="1"/>
  <c r="M63" i="18"/>
  <c r="N63" i="18" s="1"/>
  <c r="L81" i="18"/>
  <c r="L73" i="18"/>
  <c r="M70" i="18"/>
  <c r="M62" i="18"/>
  <c r="N62" i="18" s="1"/>
  <c r="L80" i="18"/>
  <c r="M75" i="18"/>
  <c r="N75" i="18" s="1"/>
  <c r="M67" i="18"/>
  <c r="AE60" i="19"/>
  <c r="AE59" i="19"/>
  <c r="AE57" i="19"/>
  <c r="AE56" i="19"/>
  <c r="AE45" i="19"/>
  <c r="AE44" i="19"/>
  <c r="AE42" i="19"/>
  <c r="AE41" i="19"/>
  <c r="AE30" i="19"/>
  <c r="AE29" i="19"/>
  <c r="AE27" i="19"/>
  <c r="AE26" i="19"/>
  <c r="AE24" i="19"/>
  <c r="AE23" i="19"/>
  <c r="AE21" i="19"/>
  <c r="AE20" i="19"/>
  <c r="AA58" i="19"/>
  <c r="AA55" i="19"/>
  <c r="AA52" i="19"/>
  <c r="AA49" i="19"/>
  <c r="AA46" i="19"/>
  <c r="AA43" i="19"/>
  <c r="AA40" i="19"/>
  <c r="AA37" i="19"/>
  <c r="AA34" i="19"/>
  <c r="AA31" i="19"/>
  <c r="AA28" i="19"/>
  <c r="AA25" i="19"/>
  <c r="AA22" i="19"/>
  <c r="AA60" i="19"/>
  <c r="AA57" i="19"/>
  <c r="AA54" i="19"/>
  <c r="AA51" i="19"/>
  <c r="AA48" i="19"/>
  <c r="AA45" i="19"/>
  <c r="AA42" i="19"/>
  <c r="AA39" i="19"/>
  <c r="AA36" i="19"/>
  <c r="AA33" i="19"/>
  <c r="AA30" i="19"/>
  <c r="AA27" i="19"/>
  <c r="AA24" i="19"/>
  <c r="AA59" i="19"/>
  <c r="AA56" i="19"/>
  <c r="AA53" i="19"/>
  <c r="AA50" i="19"/>
  <c r="AA47" i="19"/>
  <c r="AA44" i="19"/>
  <c r="AA41" i="19"/>
  <c r="AA38" i="19"/>
  <c r="AA35" i="19"/>
  <c r="AA32" i="19"/>
  <c r="AA29" i="19"/>
  <c r="AA26" i="19"/>
  <c r="AA23" i="19"/>
  <c r="L82" i="19"/>
  <c r="F82" i="19"/>
  <c r="I82" i="19" s="1"/>
  <c r="N82" i="19" s="1"/>
  <c r="E82" i="19"/>
  <c r="D82" i="19"/>
  <c r="H82" i="19" s="1"/>
  <c r="C82" i="19"/>
  <c r="B82" i="19"/>
  <c r="L81" i="19"/>
  <c r="F81" i="19"/>
  <c r="I81" i="19" s="1"/>
  <c r="N81" i="19" s="1"/>
  <c r="E81" i="19"/>
  <c r="D81" i="19"/>
  <c r="H81" i="19" s="1"/>
  <c r="C81" i="19"/>
  <c r="B81" i="19"/>
  <c r="L80" i="19"/>
  <c r="F80" i="19"/>
  <c r="I80" i="19" s="1"/>
  <c r="N80" i="19" s="1"/>
  <c r="E80" i="19"/>
  <c r="D80" i="19"/>
  <c r="H80" i="19" s="1"/>
  <c r="C80" i="19"/>
  <c r="B80" i="19"/>
  <c r="L79" i="19"/>
  <c r="F79" i="19"/>
  <c r="I79" i="19" s="1"/>
  <c r="N79" i="19" s="1"/>
  <c r="E79" i="19"/>
  <c r="D79" i="19"/>
  <c r="H79" i="19" s="1"/>
  <c r="C79" i="19"/>
  <c r="B79" i="19"/>
  <c r="L78" i="19"/>
  <c r="F78" i="19"/>
  <c r="E78" i="19"/>
  <c r="D78" i="19"/>
  <c r="C78" i="19"/>
  <c r="B78" i="19"/>
  <c r="L77" i="19"/>
  <c r="F77" i="19"/>
  <c r="E77" i="19"/>
  <c r="D77" i="19"/>
  <c r="H77" i="19" s="1"/>
  <c r="C77" i="19"/>
  <c r="B77" i="19"/>
  <c r="L76" i="19"/>
  <c r="F76" i="19"/>
  <c r="I76" i="19" s="1"/>
  <c r="N76" i="19" s="1"/>
  <c r="E76" i="19"/>
  <c r="D76" i="19"/>
  <c r="C76" i="19"/>
  <c r="B76" i="19"/>
  <c r="L75" i="19"/>
  <c r="I75" i="19"/>
  <c r="N75" i="19" s="1"/>
  <c r="F75" i="19"/>
  <c r="E75" i="19"/>
  <c r="D75" i="19"/>
  <c r="H75" i="19" s="1"/>
  <c r="C75" i="19"/>
  <c r="B75" i="19"/>
  <c r="L74" i="19"/>
  <c r="F74" i="19"/>
  <c r="I74" i="19" s="1"/>
  <c r="N74" i="19" s="1"/>
  <c r="E74" i="19"/>
  <c r="D74" i="19"/>
  <c r="H74" i="19" s="1"/>
  <c r="C74" i="19"/>
  <c r="B74" i="19"/>
  <c r="L73" i="19"/>
  <c r="I73" i="19"/>
  <c r="N73" i="19" s="1"/>
  <c r="F73" i="19"/>
  <c r="E73" i="19"/>
  <c r="D73" i="19"/>
  <c r="H73" i="19" s="1"/>
  <c r="C73" i="19"/>
  <c r="B73" i="19"/>
  <c r="L72" i="19"/>
  <c r="F72" i="19"/>
  <c r="I72" i="19" s="1"/>
  <c r="N72" i="19" s="1"/>
  <c r="E72" i="19"/>
  <c r="D72" i="19"/>
  <c r="H72" i="19" s="1"/>
  <c r="C72" i="19"/>
  <c r="B72" i="19"/>
  <c r="L71" i="19"/>
  <c r="F71" i="19"/>
  <c r="I71" i="19" s="1"/>
  <c r="N71" i="19" s="1"/>
  <c r="E71" i="19"/>
  <c r="D71" i="19"/>
  <c r="H71" i="19" s="1"/>
  <c r="C71" i="19"/>
  <c r="B71" i="19"/>
  <c r="L70" i="19"/>
  <c r="F70" i="19"/>
  <c r="E70" i="19"/>
  <c r="D70" i="19"/>
  <c r="C70" i="19"/>
  <c r="B70" i="19"/>
  <c r="L69" i="19"/>
  <c r="F69" i="19"/>
  <c r="I69" i="19" s="1"/>
  <c r="N69" i="19" s="1"/>
  <c r="E69" i="19"/>
  <c r="D69" i="19"/>
  <c r="H69" i="19" s="1"/>
  <c r="C69" i="19"/>
  <c r="B69" i="19"/>
  <c r="L68" i="19"/>
  <c r="F68" i="19"/>
  <c r="I68" i="19" s="1"/>
  <c r="N68" i="19" s="1"/>
  <c r="E68" i="19"/>
  <c r="D68" i="19"/>
  <c r="C68" i="19"/>
  <c r="B68" i="19"/>
  <c r="L67" i="19"/>
  <c r="F67" i="19"/>
  <c r="I67" i="19" s="1"/>
  <c r="N67" i="19" s="1"/>
  <c r="E67" i="19"/>
  <c r="D67" i="19"/>
  <c r="H67" i="19" s="1"/>
  <c r="C67" i="19"/>
  <c r="B67" i="19"/>
  <c r="L66" i="19"/>
  <c r="F66" i="19"/>
  <c r="I66" i="19" s="1"/>
  <c r="N66" i="19" s="1"/>
  <c r="E66" i="19"/>
  <c r="D66" i="19"/>
  <c r="H66" i="19" s="1"/>
  <c r="C66" i="19"/>
  <c r="B66" i="19"/>
  <c r="L65" i="19"/>
  <c r="I65" i="19"/>
  <c r="N65" i="19" s="1"/>
  <c r="F65" i="19"/>
  <c r="E65" i="19"/>
  <c r="D65" i="19"/>
  <c r="H65" i="19" s="1"/>
  <c r="C65" i="19"/>
  <c r="B65" i="19"/>
  <c r="L64" i="19"/>
  <c r="F64" i="19"/>
  <c r="I64" i="19" s="1"/>
  <c r="E64" i="19"/>
  <c r="D64" i="19"/>
  <c r="H64" i="19" s="1"/>
  <c r="C64" i="19"/>
  <c r="B64" i="19"/>
  <c r="L63" i="19"/>
  <c r="F63" i="19"/>
  <c r="I63" i="19" s="1"/>
  <c r="N63" i="19" s="1"/>
  <c r="E63" i="19"/>
  <c r="D63" i="19"/>
  <c r="H63" i="19" s="1"/>
  <c r="C63" i="19"/>
  <c r="B63" i="19"/>
  <c r="L62" i="19"/>
  <c r="F62" i="19"/>
  <c r="E62" i="19"/>
  <c r="D62" i="19"/>
  <c r="C62" i="19"/>
  <c r="B62" i="19"/>
  <c r="U61" i="19"/>
  <c r="L61" i="19"/>
  <c r="F61" i="19"/>
  <c r="I61" i="19" s="1"/>
  <c r="N61" i="19" s="1"/>
  <c r="E61" i="19"/>
  <c r="D61" i="19"/>
  <c r="H61" i="19" s="1"/>
  <c r="C61" i="19"/>
  <c r="B61" i="19"/>
  <c r="U60" i="19"/>
  <c r="L60" i="19"/>
  <c r="F60" i="19"/>
  <c r="I60" i="19" s="1"/>
  <c r="N60" i="19" s="1"/>
  <c r="E60" i="19"/>
  <c r="D60" i="19"/>
  <c r="H60" i="19" s="1"/>
  <c r="C60" i="19"/>
  <c r="B60" i="19"/>
  <c r="U59" i="19"/>
  <c r="L59" i="19"/>
  <c r="F59" i="19"/>
  <c r="I59" i="19" s="1"/>
  <c r="E59" i="19"/>
  <c r="D59" i="19"/>
  <c r="C59" i="19"/>
  <c r="B59" i="19"/>
  <c r="AE58" i="19"/>
  <c r="U58" i="19"/>
  <c r="L58" i="19"/>
  <c r="F58" i="19"/>
  <c r="E58" i="19"/>
  <c r="D58" i="19"/>
  <c r="C58" i="19"/>
  <c r="B58" i="19"/>
  <c r="U57" i="19"/>
  <c r="L57" i="19"/>
  <c r="F57" i="19"/>
  <c r="I57" i="19" s="1"/>
  <c r="E57" i="19"/>
  <c r="D57" i="19"/>
  <c r="H57" i="19" s="1"/>
  <c r="C57" i="19"/>
  <c r="B57" i="19"/>
  <c r="U56" i="19"/>
  <c r="AE55" i="19"/>
  <c r="U55" i="19"/>
  <c r="AE54" i="19"/>
  <c r="U54" i="19"/>
  <c r="AE53" i="19"/>
  <c r="U53" i="19"/>
  <c r="AE52" i="19"/>
  <c r="U52" i="19"/>
  <c r="AE51" i="19"/>
  <c r="U51" i="19"/>
  <c r="AE50" i="19"/>
  <c r="U50" i="19"/>
  <c r="AE49" i="19"/>
  <c r="U49" i="19"/>
  <c r="AE48" i="19"/>
  <c r="U48" i="19"/>
  <c r="AE47" i="19"/>
  <c r="U47" i="19"/>
  <c r="AE46" i="19"/>
  <c r="U46" i="19"/>
  <c r="U45" i="19"/>
  <c r="U44" i="19"/>
  <c r="N44" i="19"/>
  <c r="AE43" i="19"/>
  <c r="U43" i="19"/>
  <c r="N43" i="19"/>
  <c r="U42" i="19"/>
  <c r="N42" i="19"/>
  <c r="U41" i="19"/>
  <c r="N41" i="19"/>
  <c r="AE40" i="19"/>
  <c r="U40" i="19"/>
  <c r="N40" i="19"/>
  <c r="AE39" i="19"/>
  <c r="U39" i="19"/>
  <c r="N39" i="19"/>
  <c r="AE38" i="19"/>
  <c r="U38" i="19"/>
  <c r="N38" i="19"/>
  <c r="AE37" i="19"/>
  <c r="U37" i="19"/>
  <c r="N37" i="19"/>
  <c r="AE36" i="19"/>
  <c r="U36" i="19"/>
  <c r="N36" i="19"/>
  <c r="AE35" i="19"/>
  <c r="U35" i="19"/>
  <c r="N35" i="19"/>
  <c r="AE34" i="19"/>
  <c r="U34" i="19"/>
  <c r="N34" i="19"/>
  <c r="AE33" i="19"/>
  <c r="U33" i="19"/>
  <c r="N33" i="19"/>
  <c r="AE32" i="19"/>
  <c r="U32" i="19"/>
  <c r="N32" i="19"/>
  <c r="AE31" i="19"/>
  <c r="U31" i="19"/>
  <c r="N31" i="19"/>
  <c r="U30" i="19"/>
  <c r="N30" i="19"/>
  <c r="U29" i="19"/>
  <c r="N29" i="19"/>
  <c r="AE28" i="19"/>
  <c r="U28" i="19"/>
  <c r="N28" i="19"/>
  <c r="U27" i="19"/>
  <c r="N27" i="19"/>
  <c r="U26" i="19"/>
  <c r="N26" i="19"/>
  <c r="AE25" i="19"/>
  <c r="U25" i="19"/>
  <c r="N25" i="19"/>
  <c r="U24" i="19"/>
  <c r="N24" i="19"/>
  <c r="U23" i="19"/>
  <c r="N23" i="19"/>
  <c r="AE22" i="19"/>
  <c r="U22" i="19"/>
  <c r="N22" i="19"/>
  <c r="AA21" i="19"/>
  <c r="U21" i="19"/>
  <c r="N21" i="19"/>
  <c r="AA20" i="19"/>
  <c r="U20" i="19"/>
  <c r="N20" i="19"/>
  <c r="AE19" i="19"/>
  <c r="AA19" i="19"/>
  <c r="U19" i="19"/>
  <c r="N19" i="19"/>
  <c r="C6" i="19"/>
  <c r="C4" i="19"/>
  <c r="M70" i="19" l="1"/>
  <c r="K70" i="19"/>
  <c r="J70" i="19"/>
  <c r="G70" i="19"/>
  <c r="K76" i="19"/>
  <c r="J76" i="19"/>
  <c r="G76" i="19"/>
  <c r="M76" i="19"/>
  <c r="G81" i="19"/>
  <c r="J81" i="19"/>
  <c r="M81" i="19"/>
  <c r="K81" i="19"/>
  <c r="N70" i="18"/>
  <c r="N59" i="19"/>
  <c r="G64" i="19"/>
  <c r="M64" i="19"/>
  <c r="O64" i="19" s="1"/>
  <c r="K64" i="19"/>
  <c r="J64" i="19"/>
  <c r="J75" i="19"/>
  <c r="G75" i="19"/>
  <c r="M75" i="19"/>
  <c r="K75" i="19"/>
  <c r="G80" i="19"/>
  <c r="M80" i="19"/>
  <c r="K80" i="19"/>
  <c r="J80" i="19"/>
  <c r="M63" i="19"/>
  <c r="G63" i="19"/>
  <c r="K63" i="19"/>
  <c r="J63" i="19"/>
  <c r="K69" i="19"/>
  <c r="J69" i="19"/>
  <c r="M69" i="19"/>
  <c r="G69" i="19"/>
  <c r="J74" i="19"/>
  <c r="G74" i="19"/>
  <c r="M74" i="19"/>
  <c r="K74" i="19"/>
  <c r="M79" i="19"/>
  <c r="K79" i="19"/>
  <c r="G79" i="19"/>
  <c r="J79" i="19"/>
  <c r="H84" i="18"/>
  <c r="G73" i="19"/>
  <c r="M73" i="19"/>
  <c r="J73" i="19"/>
  <c r="K73" i="19"/>
  <c r="J82" i="19"/>
  <c r="G82" i="19"/>
  <c r="M82" i="19"/>
  <c r="K82" i="19"/>
  <c r="M62" i="19"/>
  <c r="K62" i="19"/>
  <c r="J62" i="19"/>
  <c r="G62" i="19"/>
  <c r="N64" i="19"/>
  <c r="K68" i="19"/>
  <c r="J68" i="19"/>
  <c r="G68" i="19"/>
  <c r="M68" i="19"/>
  <c r="M78" i="19"/>
  <c r="K78" i="19"/>
  <c r="J78" i="19"/>
  <c r="G78" i="19"/>
  <c r="J57" i="19"/>
  <c r="G57" i="19"/>
  <c r="K57" i="19"/>
  <c r="M57" i="19"/>
  <c r="G65" i="19"/>
  <c r="M65" i="19"/>
  <c r="K65" i="19"/>
  <c r="J65" i="19"/>
  <c r="K60" i="19"/>
  <c r="J60" i="19"/>
  <c r="G60" i="19"/>
  <c r="M60" i="19"/>
  <c r="K61" i="19"/>
  <c r="J61" i="19"/>
  <c r="O61" i="19" s="1"/>
  <c r="G61" i="19"/>
  <c r="M61" i="19"/>
  <c r="J67" i="19"/>
  <c r="G67" i="19"/>
  <c r="K67" i="19"/>
  <c r="M67" i="19"/>
  <c r="G72" i="19"/>
  <c r="M72" i="19"/>
  <c r="K72" i="19"/>
  <c r="J72" i="19"/>
  <c r="J58" i="19"/>
  <c r="G58" i="19"/>
  <c r="M58" i="19"/>
  <c r="K58" i="19"/>
  <c r="J59" i="19"/>
  <c r="G59" i="19"/>
  <c r="K59" i="19"/>
  <c r="M59" i="19"/>
  <c r="J66" i="19"/>
  <c r="G66" i="19"/>
  <c r="M66" i="19"/>
  <c r="K66" i="19"/>
  <c r="M71" i="19"/>
  <c r="K71" i="19"/>
  <c r="J71" i="19"/>
  <c r="G71" i="19"/>
  <c r="K77" i="19"/>
  <c r="J77" i="19"/>
  <c r="G77" i="19"/>
  <c r="M77" i="19"/>
  <c r="G40" i="13"/>
  <c r="N73" i="18"/>
  <c r="N81" i="18"/>
  <c r="N68" i="18"/>
  <c r="N67" i="18"/>
  <c r="L84" i="19"/>
  <c r="L84" i="18"/>
  <c r="K84" i="18"/>
  <c r="M57" i="18"/>
  <c r="N57" i="19"/>
  <c r="H58" i="19"/>
  <c r="H62" i="19"/>
  <c r="H70" i="19"/>
  <c r="H78" i="19"/>
  <c r="I58" i="19"/>
  <c r="N58" i="19" s="1"/>
  <c r="I62" i="19"/>
  <c r="N62" i="19" s="1"/>
  <c r="I70" i="19"/>
  <c r="N70" i="19" s="1"/>
  <c r="I78" i="19"/>
  <c r="N78" i="19" s="1"/>
  <c r="H59" i="19"/>
  <c r="H68" i="19"/>
  <c r="H76" i="19"/>
  <c r="I77" i="19"/>
  <c r="N77" i="19" s="1"/>
  <c r="F84" i="19"/>
  <c r="G39" i="13" s="1"/>
  <c r="O67" i="19" l="1"/>
  <c r="O60" i="19"/>
  <c r="P60" i="19" s="1"/>
  <c r="O77" i="19"/>
  <c r="P77" i="19" s="1"/>
  <c r="O75" i="19"/>
  <c r="P75" i="19" s="1"/>
  <c r="O76" i="19"/>
  <c r="P76" i="19" s="1"/>
  <c r="O78" i="19"/>
  <c r="P78" i="19" s="1"/>
  <c r="O82" i="19"/>
  <c r="P82" i="19" s="1"/>
  <c r="O62" i="19"/>
  <c r="P62" i="19" s="1"/>
  <c r="O71" i="19"/>
  <c r="P71" i="19" s="1"/>
  <c r="O66" i="19"/>
  <c r="P66" i="19" s="1"/>
  <c r="O65" i="19"/>
  <c r="P65" i="19" s="1"/>
  <c r="O68" i="19"/>
  <c r="P68" i="19" s="1"/>
  <c r="O69" i="19"/>
  <c r="P69" i="19" s="1"/>
  <c r="N57" i="18"/>
  <c r="M84" i="18"/>
  <c r="O63" i="19"/>
  <c r="P63" i="19" s="1"/>
  <c r="O80" i="19"/>
  <c r="P80" i="19" s="1"/>
  <c r="O81" i="19"/>
  <c r="O72" i="19"/>
  <c r="P72" i="19" s="1"/>
  <c r="O73" i="19"/>
  <c r="P73" i="19" s="1"/>
  <c r="O70" i="19"/>
  <c r="P70" i="19" s="1"/>
  <c r="O74" i="19"/>
  <c r="P74" i="19" s="1"/>
  <c r="O79" i="19"/>
  <c r="P79" i="19" s="1"/>
  <c r="O59" i="19"/>
  <c r="P59" i="19" s="1"/>
  <c r="O58" i="19"/>
  <c r="P58" i="19" s="1"/>
  <c r="O57" i="19"/>
  <c r="P81" i="19"/>
  <c r="P64" i="19"/>
  <c r="P61" i="19"/>
  <c r="M84" i="19"/>
  <c r="H84" i="19"/>
  <c r="K84" i="19"/>
  <c r="P67" i="19"/>
  <c r="I84" i="19"/>
  <c r="G84" i="19"/>
  <c r="N84" i="19"/>
  <c r="J84" i="19"/>
  <c r="N84" i="18" l="1"/>
  <c r="E40" i="13"/>
  <c r="O84" i="19"/>
  <c r="P57" i="19"/>
  <c r="B82" i="16"/>
  <c r="C82" i="16"/>
  <c r="D82" i="16"/>
  <c r="H82" i="16" s="1"/>
  <c r="E82" i="16"/>
  <c r="F82" i="16"/>
  <c r="I82" i="16" s="1"/>
  <c r="L82" i="16"/>
  <c r="U20" i="16"/>
  <c r="U21" i="16"/>
  <c r="U22" i="16"/>
  <c r="U23" i="16"/>
  <c r="U24" i="16"/>
  <c r="U25" i="16"/>
  <c r="U26" i="16"/>
  <c r="U27" i="16"/>
  <c r="U28" i="16"/>
  <c r="U29" i="16"/>
  <c r="U30" i="16"/>
  <c r="U31" i="16"/>
  <c r="U32" i="16"/>
  <c r="U33" i="16"/>
  <c r="U34" i="16"/>
  <c r="U35" i="16"/>
  <c r="U36" i="16"/>
  <c r="U37" i="16"/>
  <c r="U38" i="16"/>
  <c r="U39" i="16"/>
  <c r="U40" i="16"/>
  <c r="U41" i="16"/>
  <c r="U42" i="16"/>
  <c r="U43" i="16"/>
  <c r="U44" i="16"/>
  <c r="U45" i="16"/>
  <c r="U46" i="16"/>
  <c r="U47" i="16"/>
  <c r="U48" i="16"/>
  <c r="U49" i="16"/>
  <c r="U50" i="16"/>
  <c r="U51" i="16"/>
  <c r="U52" i="16"/>
  <c r="U53" i="16"/>
  <c r="U54" i="16"/>
  <c r="U55" i="16"/>
  <c r="U56" i="16"/>
  <c r="U57" i="16"/>
  <c r="U58" i="16"/>
  <c r="U59" i="16"/>
  <c r="U60" i="16"/>
  <c r="U61" i="16"/>
  <c r="AA48" i="16"/>
  <c r="AA49" i="16"/>
  <c r="AA50" i="16"/>
  <c r="AA51" i="16"/>
  <c r="AA52" i="16"/>
  <c r="AA53" i="16"/>
  <c r="AA54" i="16"/>
  <c r="AA55" i="16"/>
  <c r="AA56" i="16"/>
  <c r="AA57" i="16"/>
  <c r="AA58" i="16"/>
  <c r="AA59" i="16"/>
  <c r="AE61" i="16"/>
  <c r="AE60" i="16"/>
  <c r="AE59" i="16"/>
  <c r="AE58" i="16"/>
  <c r="AE57" i="16"/>
  <c r="AE56" i="16"/>
  <c r="AE55" i="16"/>
  <c r="AE54" i="16"/>
  <c r="AE52" i="16"/>
  <c r="AE49" i="16"/>
  <c r="AE53" i="16"/>
  <c r="AE51" i="16"/>
  <c r="AE48" i="16"/>
  <c r="AE46" i="16"/>
  <c r="AE44" i="16"/>
  <c r="AE42" i="16"/>
  <c r="AE40" i="16"/>
  <c r="AE37" i="16"/>
  <c r="AE35" i="16"/>
  <c r="AE34" i="16"/>
  <c r="AE36" i="16"/>
  <c r="AE38" i="16"/>
  <c r="AE39" i="16"/>
  <c r="AE41" i="16"/>
  <c r="AE43" i="16"/>
  <c r="AA33" i="16"/>
  <c r="AA34" i="16"/>
  <c r="AA35" i="16"/>
  <c r="AA36" i="16"/>
  <c r="AA37" i="16"/>
  <c r="AA38" i="16"/>
  <c r="AA39" i="16"/>
  <c r="AA40" i="16"/>
  <c r="AA41" i="16"/>
  <c r="AA42" i="16"/>
  <c r="AA43" i="16"/>
  <c r="AA44" i="16"/>
  <c r="AE33" i="16"/>
  <c r="AE31" i="16"/>
  <c r="AE30" i="16"/>
  <c r="J82" i="16" l="1"/>
  <c r="G82" i="16"/>
  <c r="M82" i="16"/>
  <c r="K82" i="16"/>
  <c r="P84" i="19"/>
  <c r="E39" i="13"/>
  <c r="N82" i="16"/>
  <c r="AE22" i="16"/>
  <c r="N33" i="16"/>
  <c r="N34" i="16"/>
  <c r="N35" i="16"/>
  <c r="N36" i="16"/>
  <c r="N37" i="16"/>
  <c r="N38" i="16"/>
  <c r="N39" i="16"/>
  <c r="N40" i="16"/>
  <c r="N41" i="16"/>
  <c r="N42" i="16"/>
  <c r="N43" i="16"/>
  <c r="N44" i="16"/>
  <c r="B71" i="16"/>
  <c r="C71" i="16"/>
  <c r="D71" i="16"/>
  <c r="E71" i="16"/>
  <c r="F71" i="16"/>
  <c r="I71" i="16" s="1"/>
  <c r="L71" i="16"/>
  <c r="B72" i="16"/>
  <c r="C72" i="16"/>
  <c r="D72" i="16"/>
  <c r="H72" i="16" s="1"/>
  <c r="E72" i="16"/>
  <c r="F72" i="16"/>
  <c r="L72" i="16"/>
  <c r="B73" i="16"/>
  <c r="C73" i="16"/>
  <c r="D73" i="16"/>
  <c r="E73" i="16"/>
  <c r="F73" i="16"/>
  <c r="I73" i="16" s="1"/>
  <c r="L73" i="16"/>
  <c r="B74" i="16"/>
  <c r="C74" i="16"/>
  <c r="D74" i="16"/>
  <c r="H74" i="16" s="1"/>
  <c r="E74" i="16"/>
  <c r="F74" i="16"/>
  <c r="I74" i="16" s="1"/>
  <c r="L74" i="16"/>
  <c r="B75" i="16"/>
  <c r="C75" i="16"/>
  <c r="D75" i="16"/>
  <c r="H75" i="16" s="1"/>
  <c r="E75" i="16"/>
  <c r="F75" i="16"/>
  <c r="I75" i="16" s="1"/>
  <c r="L75" i="16"/>
  <c r="B76" i="16"/>
  <c r="C76" i="16"/>
  <c r="D76" i="16"/>
  <c r="H76" i="16" s="1"/>
  <c r="E76" i="16"/>
  <c r="F76" i="16"/>
  <c r="I76" i="16" s="1"/>
  <c r="L76" i="16"/>
  <c r="B77" i="16"/>
  <c r="C77" i="16"/>
  <c r="D77" i="16"/>
  <c r="H77" i="16" s="1"/>
  <c r="E77" i="16"/>
  <c r="F77" i="16"/>
  <c r="I77" i="16" s="1"/>
  <c r="L77" i="16"/>
  <c r="B78" i="16"/>
  <c r="C78" i="16"/>
  <c r="D78" i="16"/>
  <c r="E78" i="16"/>
  <c r="F78" i="16"/>
  <c r="I78" i="16" s="1"/>
  <c r="L78" i="16"/>
  <c r="B79" i="16"/>
  <c r="C79" i="16"/>
  <c r="D79" i="16"/>
  <c r="H79" i="16" s="1"/>
  <c r="E79" i="16"/>
  <c r="F79" i="16"/>
  <c r="I79" i="16" s="1"/>
  <c r="L79" i="16"/>
  <c r="B80" i="16"/>
  <c r="C80" i="16"/>
  <c r="D80" i="16"/>
  <c r="H80" i="16" s="1"/>
  <c r="E80" i="16"/>
  <c r="F80" i="16"/>
  <c r="L80" i="16"/>
  <c r="B81" i="16"/>
  <c r="C81" i="16"/>
  <c r="D81" i="16"/>
  <c r="E81" i="16"/>
  <c r="F81" i="16"/>
  <c r="I81" i="16" s="1"/>
  <c r="L81" i="16"/>
  <c r="M78" i="16" l="1"/>
  <c r="K78" i="16"/>
  <c r="J78" i="16"/>
  <c r="G78" i="16"/>
  <c r="K75" i="16"/>
  <c r="J75" i="16"/>
  <c r="G75" i="16"/>
  <c r="M75" i="16"/>
  <c r="M76" i="16"/>
  <c r="K76" i="16"/>
  <c r="J76" i="16"/>
  <c r="G76" i="16"/>
  <c r="G72" i="16"/>
  <c r="M72" i="16"/>
  <c r="K72" i="16"/>
  <c r="J72" i="16"/>
  <c r="J74" i="16"/>
  <c r="G74" i="16"/>
  <c r="K74" i="16"/>
  <c r="M74" i="16"/>
  <c r="M71" i="16"/>
  <c r="K71" i="16"/>
  <c r="J71" i="16"/>
  <c r="G71" i="16"/>
  <c r="M80" i="16"/>
  <c r="G80" i="16"/>
  <c r="K80" i="16"/>
  <c r="J80" i="16"/>
  <c r="G81" i="16"/>
  <c r="J81" i="16"/>
  <c r="M81" i="16"/>
  <c r="K81" i="16"/>
  <c r="M77" i="16"/>
  <c r="K77" i="16"/>
  <c r="J77" i="16"/>
  <c r="G77" i="16"/>
  <c r="G73" i="16"/>
  <c r="J73" i="16"/>
  <c r="M73" i="16"/>
  <c r="K73" i="16"/>
  <c r="M79" i="16"/>
  <c r="K79" i="16"/>
  <c r="J79" i="16"/>
  <c r="G79" i="16"/>
  <c r="N76" i="16"/>
  <c r="N71" i="16"/>
  <c r="N77" i="16"/>
  <c r="N81" i="16"/>
  <c r="N78" i="16"/>
  <c r="I72" i="16"/>
  <c r="N72" i="16" s="1"/>
  <c r="N79" i="16"/>
  <c r="N75" i="16"/>
  <c r="N74" i="16"/>
  <c r="N73" i="16"/>
  <c r="H71" i="16"/>
  <c r="I80" i="16"/>
  <c r="N80" i="16" s="1"/>
  <c r="H78" i="16"/>
  <c r="H81" i="16"/>
  <c r="H73" i="16"/>
  <c r="N21" i="14"/>
  <c r="N23" i="14"/>
  <c r="N25" i="14"/>
  <c r="N26" i="14"/>
  <c r="N30" i="14"/>
  <c r="N33" i="14"/>
  <c r="N34" i="14"/>
  <c r="N36" i="14"/>
  <c r="N42" i="14"/>
  <c r="N19" i="14"/>
  <c r="AE39" i="14"/>
  <c r="AA25" i="14"/>
  <c r="AE25" i="14"/>
  <c r="AA26" i="14"/>
  <c r="AE26" i="14"/>
  <c r="AA27" i="14"/>
  <c r="AE27" i="14"/>
  <c r="AA28" i="14"/>
  <c r="AE28" i="14"/>
  <c r="AA29" i="14"/>
  <c r="AE29" i="14"/>
  <c r="AA30" i="14"/>
  <c r="AE30" i="14"/>
  <c r="AA31" i="14"/>
  <c r="AE31" i="14"/>
  <c r="AA32" i="14"/>
  <c r="AE32" i="14"/>
  <c r="AA33" i="14"/>
  <c r="AE33" i="14"/>
  <c r="AA34" i="14"/>
  <c r="AE34" i="14"/>
  <c r="AA35" i="14"/>
  <c r="AE35" i="14"/>
  <c r="AA36" i="14"/>
  <c r="AE36" i="14"/>
  <c r="AA37" i="14"/>
  <c r="AE37" i="14"/>
  <c r="AA38" i="14"/>
  <c r="AE38" i="14"/>
  <c r="AA39" i="14"/>
  <c r="AA40" i="14"/>
  <c r="AE40" i="14"/>
  <c r="AA41" i="14"/>
  <c r="AE41" i="14"/>
  <c r="AA42" i="14"/>
  <c r="AE42" i="14"/>
  <c r="C6" i="18"/>
  <c r="C4" i="18"/>
  <c r="L70" i="16"/>
  <c r="F70" i="16"/>
  <c r="E70" i="16"/>
  <c r="D70" i="16"/>
  <c r="H70" i="16" s="1"/>
  <c r="C70" i="16"/>
  <c r="B70" i="16"/>
  <c r="L69" i="16"/>
  <c r="F69" i="16"/>
  <c r="I69" i="16" s="1"/>
  <c r="E69" i="16"/>
  <c r="D69" i="16"/>
  <c r="C69" i="16"/>
  <c r="B69" i="16"/>
  <c r="L68" i="16"/>
  <c r="F68" i="16"/>
  <c r="E68" i="16"/>
  <c r="D68" i="16"/>
  <c r="C68" i="16"/>
  <c r="B68" i="16"/>
  <c r="L67" i="16"/>
  <c r="F67" i="16"/>
  <c r="E67" i="16"/>
  <c r="D67" i="16"/>
  <c r="H67" i="16" s="1"/>
  <c r="C67" i="16"/>
  <c r="B67" i="16"/>
  <c r="L66" i="16"/>
  <c r="F66" i="16"/>
  <c r="I66" i="16" s="1"/>
  <c r="E66" i="16"/>
  <c r="D66" i="16"/>
  <c r="C66" i="16"/>
  <c r="B66" i="16"/>
  <c r="L65" i="16"/>
  <c r="F65" i="16"/>
  <c r="I65" i="16" s="1"/>
  <c r="E65" i="16"/>
  <c r="D65" i="16"/>
  <c r="H65" i="16" s="1"/>
  <c r="C65" i="16"/>
  <c r="B65" i="16"/>
  <c r="L64" i="16"/>
  <c r="F64" i="16"/>
  <c r="I64" i="16" s="1"/>
  <c r="E64" i="16"/>
  <c r="D64" i="16"/>
  <c r="H64" i="16" s="1"/>
  <c r="C64" i="16"/>
  <c r="B64" i="16"/>
  <c r="L63" i="16"/>
  <c r="F63" i="16"/>
  <c r="I63" i="16" s="1"/>
  <c r="E63" i="16"/>
  <c r="D63" i="16"/>
  <c r="H63" i="16" s="1"/>
  <c r="C63" i="16"/>
  <c r="B63" i="16"/>
  <c r="L62" i="16"/>
  <c r="F62" i="16"/>
  <c r="E62" i="16"/>
  <c r="D62" i="16"/>
  <c r="H62" i="16" s="1"/>
  <c r="C62" i="16"/>
  <c r="B62" i="16"/>
  <c r="L61" i="16"/>
  <c r="F61" i="16"/>
  <c r="I61" i="16" s="1"/>
  <c r="E61" i="16"/>
  <c r="D61" i="16"/>
  <c r="H61" i="16" s="1"/>
  <c r="C61" i="16"/>
  <c r="B61" i="16"/>
  <c r="L60" i="16"/>
  <c r="F60" i="16"/>
  <c r="E60" i="16"/>
  <c r="D60" i="16"/>
  <c r="C60" i="16"/>
  <c r="B60" i="16"/>
  <c r="L59" i="16"/>
  <c r="F59" i="16"/>
  <c r="E59" i="16"/>
  <c r="D59" i="16"/>
  <c r="H59" i="16" s="1"/>
  <c r="C59" i="16"/>
  <c r="B59" i="16"/>
  <c r="L58" i="16"/>
  <c r="F58" i="16"/>
  <c r="I58" i="16" s="1"/>
  <c r="E58" i="16"/>
  <c r="D58" i="16"/>
  <c r="C58" i="16"/>
  <c r="B58" i="16"/>
  <c r="L57" i="16"/>
  <c r="F57" i="16"/>
  <c r="E57" i="16"/>
  <c r="D57" i="16"/>
  <c r="C57" i="16"/>
  <c r="B57" i="16"/>
  <c r="AA61" i="16"/>
  <c r="AA60" i="16"/>
  <c r="AE50" i="16"/>
  <c r="AE47" i="16"/>
  <c r="AA47" i="16"/>
  <c r="AA46" i="16"/>
  <c r="AE45" i="16"/>
  <c r="AA45" i="16"/>
  <c r="AE32" i="16"/>
  <c r="AA32" i="16"/>
  <c r="N32" i="16"/>
  <c r="AA31" i="16"/>
  <c r="N31" i="16"/>
  <c r="AA30" i="16"/>
  <c r="N30" i="16"/>
  <c r="AE29" i="16"/>
  <c r="AA29" i="16"/>
  <c r="N29" i="16"/>
  <c r="AE28" i="16"/>
  <c r="AA28" i="16"/>
  <c r="N28" i="16"/>
  <c r="AE27" i="16"/>
  <c r="AA27" i="16"/>
  <c r="N27" i="16"/>
  <c r="AE26" i="16"/>
  <c r="AA26" i="16"/>
  <c r="N26" i="16"/>
  <c r="AE25" i="16"/>
  <c r="AA25" i="16"/>
  <c r="N25" i="16"/>
  <c r="AE24" i="16"/>
  <c r="AA24" i="16"/>
  <c r="N24" i="16"/>
  <c r="AC23" i="16"/>
  <c r="AE23" i="16" s="1"/>
  <c r="AA23" i="16"/>
  <c r="N23" i="16"/>
  <c r="AA22" i="16"/>
  <c r="N22" i="16"/>
  <c r="AE21" i="16"/>
  <c r="AA21" i="16"/>
  <c r="N21" i="16"/>
  <c r="AE20" i="16"/>
  <c r="AA20" i="16"/>
  <c r="N20" i="16"/>
  <c r="AE19" i="16"/>
  <c r="AA19" i="16"/>
  <c r="U19" i="16"/>
  <c r="N19" i="16"/>
  <c r="C6" i="16"/>
  <c r="C4" i="16"/>
  <c r="L82" i="15"/>
  <c r="I82" i="15"/>
  <c r="N82" i="15" s="1"/>
  <c r="F82" i="15"/>
  <c r="E82" i="15"/>
  <c r="D82" i="15"/>
  <c r="H82" i="15" s="1"/>
  <c r="C82" i="15"/>
  <c r="B82" i="15"/>
  <c r="L81" i="15"/>
  <c r="F81" i="15"/>
  <c r="I81" i="15" s="1"/>
  <c r="N81" i="15" s="1"/>
  <c r="E81" i="15"/>
  <c r="D81" i="15"/>
  <c r="C81" i="15"/>
  <c r="B81" i="15"/>
  <c r="L80" i="15"/>
  <c r="I80" i="15"/>
  <c r="F80" i="15"/>
  <c r="E80" i="15"/>
  <c r="D80" i="15"/>
  <c r="H80" i="15" s="1"/>
  <c r="C80" i="15"/>
  <c r="B80" i="15"/>
  <c r="L79" i="15"/>
  <c r="F79" i="15"/>
  <c r="I79" i="15" s="1"/>
  <c r="N79" i="15" s="1"/>
  <c r="E79" i="15"/>
  <c r="D79" i="15"/>
  <c r="H79" i="15" s="1"/>
  <c r="C79" i="15"/>
  <c r="B79" i="15"/>
  <c r="L78" i="15"/>
  <c r="I78" i="15"/>
  <c r="N78" i="15" s="1"/>
  <c r="F78" i="15"/>
  <c r="E78" i="15"/>
  <c r="D78" i="15"/>
  <c r="C78" i="15"/>
  <c r="B78" i="15"/>
  <c r="L77" i="15"/>
  <c r="F77" i="15"/>
  <c r="E77" i="15"/>
  <c r="D77" i="15"/>
  <c r="H77" i="15" s="1"/>
  <c r="C77" i="15"/>
  <c r="B77" i="15"/>
  <c r="L76" i="15"/>
  <c r="F76" i="15"/>
  <c r="I76" i="15" s="1"/>
  <c r="N76" i="15" s="1"/>
  <c r="E76" i="15"/>
  <c r="D76" i="15"/>
  <c r="C76" i="15"/>
  <c r="B76" i="15"/>
  <c r="L75" i="15"/>
  <c r="F75" i="15"/>
  <c r="E75" i="15"/>
  <c r="D75" i="15"/>
  <c r="C75" i="15"/>
  <c r="B75" i="15"/>
  <c r="L74" i="15"/>
  <c r="I74" i="15"/>
  <c r="F74" i="15"/>
  <c r="E74" i="15"/>
  <c r="D74" i="15"/>
  <c r="H74" i="15" s="1"/>
  <c r="C74" i="15"/>
  <c r="B74" i="15"/>
  <c r="L73" i="15"/>
  <c r="I73" i="15"/>
  <c r="N73" i="15" s="1"/>
  <c r="F73" i="15"/>
  <c r="E73" i="15"/>
  <c r="D73" i="15"/>
  <c r="C73" i="15"/>
  <c r="B73" i="15"/>
  <c r="L72" i="15"/>
  <c r="F72" i="15"/>
  <c r="I72" i="15" s="1"/>
  <c r="E72" i="15"/>
  <c r="D72" i="15"/>
  <c r="H72" i="15" s="1"/>
  <c r="C72" i="15"/>
  <c r="B72" i="15"/>
  <c r="L71" i="15"/>
  <c r="F71" i="15"/>
  <c r="I71" i="15" s="1"/>
  <c r="N71" i="15" s="1"/>
  <c r="E71" i="15"/>
  <c r="D71" i="15"/>
  <c r="H71" i="15" s="1"/>
  <c r="C71" i="15"/>
  <c r="B71" i="15"/>
  <c r="L70" i="15"/>
  <c r="I70" i="15"/>
  <c r="N70" i="15" s="1"/>
  <c r="F70" i="15"/>
  <c r="E70" i="15"/>
  <c r="D70" i="15"/>
  <c r="C70" i="15"/>
  <c r="B70" i="15"/>
  <c r="L69" i="15"/>
  <c r="F69" i="15"/>
  <c r="E69" i="15"/>
  <c r="D69" i="15"/>
  <c r="H69" i="15" s="1"/>
  <c r="C69" i="15"/>
  <c r="B69" i="15"/>
  <c r="L68" i="15"/>
  <c r="I68" i="15"/>
  <c r="F68" i="15"/>
  <c r="E68" i="15"/>
  <c r="D68" i="15"/>
  <c r="C68" i="15"/>
  <c r="B68" i="15"/>
  <c r="L67" i="15"/>
  <c r="F67" i="15"/>
  <c r="E67" i="15"/>
  <c r="D67" i="15"/>
  <c r="C67" i="15"/>
  <c r="B67" i="15"/>
  <c r="L66" i="15"/>
  <c r="I66" i="15"/>
  <c r="N66" i="15" s="1"/>
  <c r="F66" i="15"/>
  <c r="E66" i="15"/>
  <c r="D66" i="15"/>
  <c r="H66" i="15" s="1"/>
  <c r="C66" i="15"/>
  <c r="B66" i="15"/>
  <c r="L65" i="15"/>
  <c r="F65" i="15"/>
  <c r="I65" i="15" s="1"/>
  <c r="N65" i="15" s="1"/>
  <c r="E65" i="15"/>
  <c r="D65" i="15"/>
  <c r="C65" i="15"/>
  <c r="B65" i="15"/>
  <c r="L64" i="15"/>
  <c r="F64" i="15"/>
  <c r="I64" i="15" s="1"/>
  <c r="E64" i="15"/>
  <c r="D64" i="15"/>
  <c r="H64" i="15" s="1"/>
  <c r="C64" i="15"/>
  <c r="B64" i="15"/>
  <c r="L63" i="15"/>
  <c r="F63" i="15"/>
  <c r="I63" i="15" s="1"/>
  <c r="E63" i="15"/>
  <c r="D63" i="15"/>
  <c r="H63" i="15" s="1"/>
  <c r="C63" i="15"/>
  <c r="B63" i="15"/>
  <c r="L62" i="15"/>
  <c r="I62" i="15"/>
  <c r="N62" i="15" s="1"/>
  <c r="F62" i="15"/>
  <c r="E62" i="15"/>
  <c r="D62" i="15"/>
  <c r="C62" i="15"/>
  <c r="B62" i="15"/>
  <c r="L61" i="15"/>
  <c r="H61" i="15"/>
  <c r="F61" i="15"/>
  <c r="E61" i="15"/>
  <c r="D61" i="15"/>
  <c r="C61" i="15"/>
  <c r="B61" i="15"/>
  <c r="L60" i="15"/>
  <c r="F60" i="15"/>
  <c r="I60" i="15" s="1"/>
  <c r="N60" i="15" s="1"/>
  <c r="E60" i="15"/>
  <c r="D60" i="15"/>
  <c r="C60" i="15"/>
  <c r="B60" i="15"/>
  <c r="L59" i="15"/>
  <c r="F59" i="15"/>
  <c r="E59" i="15"/>
  <c r="D59" i="15"/>
  <c r="C59" i="15"/>
  <c r="B59" i="15"/>
  <c r="L58" i="15"/>
  <c r="F58" i="15"/>
  <c r="I58" i="15" s="1"/>
  <c r="E58" i="15"/>
  <c r="D58" i="15"/>
  <c r="C58" i="15"/>
  <c r="B58" i="15"/>
  <c r="L57" i="15"/>
  <c r="L84" i="15" s="1"/>
  <c r="F57" i="15"/>
  <c r="E57" i="15"/>
  <c r="D57" i="15"/>
  <c r="C57" i="15"/>
  <c r="B57" i="15"/>
  <c r="U44" i="15"/>
  <c r="N44" i="15"/>
  <c r="U43" i="15"/>
  <c r="N43" i="15"/>
  <c r="U42" i="15"/>
  <c r="N42" i="15"/>
  <c r="U41" i="15"/>
  <c r="N41" i="15"/>
  <c r="U40" i="15"/>
  <c r="N40" i="15"/>
  <c r="U39" i="15"/>
  <c r="N39" i="15"/>
  <c r="U38" i="15"/>
  <c r="N38" i="15"/>
  <c r="U37" i="15"/>
  <c r="N37" i="15"/>
  <c r="U36" i="15"/>
  <c r="N36" i="15"/>
  <c r="U35" i="15"/>
  <c r="N35" i="15"/>
  <c r="U34" i="15"/>
  <c r="N34" i="15"/>
  <c r="U33" i="15"/>
  <c r="N33" i="15"/>
  <c r="U32" i="15"/>
  <c r="N32" i="15"/>
  <c r="U31" i="15"/>
  <c r="N31" i="15"/>
  <c r="AE30" i="15"/>
  <c r="AA30" i="15"/>
  <c r="U30" i="15"/>
  <c r="N30" i="15"/>
  <c r="AE29" i="15"/>
  <c r="AA29" i="15"/>
  <c r="U29" i="15"/>
  <c r="N29" i="15"/>
  <c r="AE28" i="15"/>
  <c r="AA28" i="15"/>
  <c r="U28" i="15"/>
  <c r="N28" i="15"/>
  <c r="AE27" i="15"/>
  <c r="AA27" i="15"/>
  <c r="U27" i="15"/>
  <c r="N27" i="15"/>
  <c r="AE26" i="15"/>
  <c r="AA26" i="15"/>
  <c r="U26" i="15"/>
  <c r="N26" i="15"/>
  <c r="AE25" i="15"/>
  <c r="AA25" i="15"/>
  <c r="U25" i="15"/>
  <c r="N25" i="15"/>
  <c r="AE24" i="15"/>
  <c r="AA24" i="15"/>
  <c r="U24" i="15"/>
  <c r="N24" i="15"/>
  <c r="AE23" i="15"/>
  <c r="AA23" i="15"/>
  <c r="U23" i="15"/>
  <c r="N23" i="15"/>
  <c r="AE22" i="15"/>
  <c r="AA22" i="15"/>
  <c r="U22" i="15"/>
  <c r="N22" i="15"/>
  <c r="AE21" i="15"/>
  <c r="AA21" i="15"/>
  <c r="U21" i="15"/>
  <c r="N21" i="15"/>
  <c r="AE20" i="15"/>
  <c r="AA20" i="15"/>
  <c r="U20" i="15"/>
  <c r="N20" i="15"/>
  <c r="AE19" i="15"/>
  <c r="AA19" i="15"/>
  <c r="U19" i="15"/>
  <c r="N19" i="15"/>
  <c r="C6" i="15"/>
  <c r="C4" i="15"/>
  <c r="L82" i="14"/>
  <c r="F82" i="14"/>
  <c r="E82" i="14"/>
  <c r="D82" i="14"/>
  <c r="C82" i="14"/>
  <c r="B82" i="14"/>
  <c r="L81" i="14"/>
  <c r="F81" i="14"/>
  <c r="I81" i="14" s="1"/>
  <c r="E81" i="14"/>
  <c r="D81" i="14"/>
  <c r="H81" i="14" s="1"/>
  <c r="C81" i="14"/>
  <c r="B81" i="14"/>
  <c r="L80" i="14"/>
  <c r="F80" i="14"/>
  <c r="I80" i="14" s="1"/>
  <c r="E80" i="14"/>
  <c r="D80" i="14"/>
  <c r="C80" i="14"/>
  <c r="B80" i="14"/>
  <c r="L79" i="14"/>
  <c r="F79" i="14"/>
  <c r="I79" i="14" s="1"/>
  <c r="E79" i="14"/>
  <c r="D79" i="14"/>
  <c r="H79" i="14" s="1"/>
  <c r="C79" i="14"/>
  <c r="B79" i="14"/>
  <c r="L78" i="14"/>
  <c r="F78" i="14"/>
  <c r="I78" i="14" s="1"/>
  <c r="N78" i="14" s="1"/>
  <c r="E78" i="14"/>
  <c r="D78" i="14"/>
  <c r="C78" i="14"/>
  <c r="B78" i="14"/>
  <c r="L77" i="14"/>
  <c r="F77" i="14"/>
  <c r="I77" i="14" s="1"/>
  <c r="N77" i="14" s="1"/>
  <c r="E77" i="14"/>
  <c r="D77" i="14"/>
  <c r="H77" i="14" s="1"/>
  <c r="C77" i="14"/>
  <c r="B77" i="14"/>
  <c r="L76" i="14"/>
  <c r="F76" i="14"/>
  <c r="I76" i="14" s="1"/>
  <c r="E76" i="14"/>
  <c r="D76" i="14"/>
  <c r="H76" i="14" s="1"/>
  <c r="C76" i="14"/>
  <c r="B76" i="14"/>
  <c r="L75" i="14"/>
  <c r="F75" i="14"/>
  <c r="E75" i="14"/>
  <c r="D75" i="14"/>
  <c r="C75" i="14"/>
  <c r="B75" i="14"/>
  <c r="L74" i="14"/>
  <c r="F74" i="14"/>
  <c r="I74" i="14" s="1"/>
  <c r="N74" i="14" s="1"/>
  <c r="E74" i="14"/>
  <c r="D74" i="14"/>
  <c r="H74" i="14" s="1"/>
  <c r="C74" i="14"/>
  <c r="B74" i="14"/>
  <c r="L73" i="14"/>
  <c r="F73" i="14"/>
  <c r="I73" i="14" s="1"/>
  <c r="N73" i="14" s="1"/>
  <c r="E73" i="14"/>
  <c r="D73" i="14"/>
  <c r="H73" i="14" s="1"/>
  <c r="C73" i="14"/>
  <c r="B73" i="14"/>
  <c r="L72" i="14"/>
  <c r="F72" i="14"/>
  <c r="I72" i="14" s="1"/>
  <c r="E72" i="14"/>
  <c r="D72" i="14"/>
  <c r="H72" i="14" s="1"/>
  <c r="C72" i="14"/>
  <c r="B72" i="14"/>
  <c r="L71" i="14"/>
  <c r="F71" i="14"/>
  <c r="I71" i="14" s="1"/>
  <c r="E71" i="14"/>
  <c r="D71" i="14"/>
  <c r="C71" i="14"/>
  <c r="B71" i="14"/>
  <c r="L70" i="14"/>
  <c r="F70" i="14"/>
  <c r="I70" i="14" s="1"/>
  <c r="N70" i="14" s="1"/>
  <c r="E70" i="14"/>
  <c r="D70" i="14"/>
  <c r="C70" i="14"/>
  <c r="B70" i="14"/>
  <c r="L69" i="14"/>
  <c r="F69" i="14"/>
  <c r="I69" i="14" s="1"/>
  <c r="N69" i="14" s="1"/>
  <c r="E69" i="14"/>
  <c r="D69" i="14"/>
  <c r="H69" i="14" s="1"/>
  <c r="C69" i="14"/>
  <c r="B69" i="14"/>
  <c r="L68" i="14"/>
  <c r="F68" i="14"/>
  <c r="I68" i="14" s="1"/>
  <c r="E68" i="14"/>
  <c r="D68" i="14"/>
  <c r="H68" i="14" s="1"/>
  <c r="C68" i="14"/>
  <c r="B68" i="14"/>
  <c r="L67" i="14"/>
  <c r="F67" i="14"/>
  <c r="E67" i="14"/>
  <c r="D67" i="14"/>
  <c r="H67" i="14" s="1"/>
  <c r="C67" i="14"/>
  <c r="B67" i="14"/>
  <c r="L66" i="14"/>
  <c r="I66" i="14"/>
  <c r="N66" i="14" s="1"/>
  <c r="F66" i="14"/>
  <c r="E66" i="14"/>
  <c r="D66" i="14"/>
  <c r="H66" i="14" s="1"/>
  <c r="C66" i="14"/>
  <c r="B66" i="14"/>
  <c r="L65" i="14"/>
  <c r="F65" i="14"/>
  <c r="I65" i="14" s="1"/>
  <c r="E65" i="14"/>
  <c r="D65" i="14"/>
  <c r="C65" i="14"/>
  <c r="B65" i="14"/>
  <c r="L64" i="14"/>
  <c r="F64" i="14"/>
  <c r="I64" i="14" s="1"/>
  <c r="E64" i="14"/>
  <c r="D64" i="14"/>
  <c r="H64" i="14" s="1"/>
  <c r="C64" i="14"/>
  <c r="B64" i="14"/>
  <c r="L63" i="14"/>
  <c r="F63" i="14"/>
  <c r="I63" i="14" s="1"/>
  <c r="E63" i="14"/>
  <c r="D63" i="14"/>
  <c r="H63" i="14" s="1"/>
  <c r="C63" i="14"/>
  <c r="B63" i="14"/>
  <c r="L62" i="14"/>
  <c r="F62" i="14"/>
  <c r="I62" i="14" s="1"/>
  <c r="E62" i="14"/>
  <c r="D62" i="14"/>
  <c r="C62" i="14"/>
  <c r="B62" i="14"/>
  <c r="L61" i="14"/>
  <c r="F61" i="14"/>
  <c r="I61" i="14" s="1"/>
  <c r="N61" i="14" s="1"/>
  <c r="E61" i="14"/>
  <c r="D61" i="14"/>
  <c r="H61" i="14" s="1"/>
  <c r="C61" i="14"/>
  <c r="B61" i="14"/>
  <c r="L60" i="14"/>
  <c r="F60" i="14"/>
  <c r="I60" i="14" s="1"/>
  <c r="E60" i="14"/>
  <c r="D60" i="14"/>
  <c r="H60" i="14" s="1"/>
  <c r="C60" i="14"/>
  <c r="B60" i="14"/>
  <c r="L59" i="14"/>
  <c r="F59" i="14"/>
  <c r="I59" i="14" s="1"/>
  <c r="E59" i="14"/>
  <c r="D59" i="14"/>
  <c r="H59" i="14" s="1"/>
  <c r="C59" i="14"/>
  <c r="B59" i="14"/>
  <c r="L58" i="14"/>
  <c r="F58" i="14"/>
  <c r="I58" i="14" s="1"/>
  <c r="E58" i="14"/>
  <c r="D58" i="14"/>
  <c r="H58" i="14" s="1"/>
  <c r="C58" i="14"/>
  <c r="B58" i="14"/>
  <c r="L57" i="14"/>
  <c r="F57" i="14"/>
  <c r="I57" i="14" s="1"/>
  <c r="N57" i="14" s="1"/>
  <c r="E57" i="14"/>
  <c r="D57" i="14"/>
  <c r="C57" i="14"/>
  <c r="B57" i="14"/>
  <c r="U44" i="14"/>
  <c r="N44" i="14"/>
  <c r="U43" i="14"/>
  <c r="N43" i="14"/>
  <c r="U42" i="14"/>
  <c r="U41" i="14"/>
  <c r="N41" i="14"/>
  <c r="U40" i="14"/>
  <c r="N40" i="14"/>
  <c r="U39" i="14"/>
  <c r="N39" i="14"/>
  <c r="U38" i="14"/>
  <c r="N38" i="14"/>
  <c r="U37" i="14"/>
  <c r="N37" i="14"/>
  <c r="U36" i="14"/>
  <c r="U35" i="14"/>
  <c r="N35" i="14"/>
  <c r="U34" i="14"/>
  <c r="U33" i="14"/>
  <c r="U32" i="14"/>
  <c r="N32" i="14"/>
  <c r="U31" i="14"/>
  <c r="N31" i="14"/>
  <c r="U30" i="14"/>
  <c r="U29" i="14"/>
  <c r="N29" i="14"/>
  <c r="U28" i="14"/>
  <c r="N28" i="14"/>
  <c r="U27" i="14"/>
  <c r="N27" i="14"/>
  <c r="U26" i="14"/>
  <c r="U25" i="14"/>
  <c r="AE24" i="14"/>
  <c r="AA24" i="14"/>
  <c r="U24" i="14"/>
  <c r="N24" i="14"/>
  <c r="AE23" i="14"/>
  <c r="AA23" i="14"/>
  <c r="U23" i="14"/>
  <c r="AE22" i="14"/>
  <c r="AA22" i="14"/>
  <c r="U22" i="14"/>
  <c r="N22" i="14"/>
  <c r="AE21" i="14"/>
  <c r="AA21" i="14"/>
  <c r="U21" i="14"/>
  <c r="AE20" i="14"/>
  <c r="AA20" i="14"/>
  <c r="U20" i="14"/>
  <c r="N20" i="14"/>
  <c r="AE19" i="14"/>
  <c r="AA19" i="14"/>
  <c r="U19" i="14"/>
  <c r="C6" i="14"/>
  <c r="C4" i="14"/>
  <c r="C47" i="13"/>
  <c r="C44" i="13"/>
  <c r="C17" i="13"/>
  <c r="C18" i="13"/>
  <c r="C19" i="13"/>
  <c r="C16" i="13"/>
  <c r="C14" i="13"/>
  <c r="C12" i="13"/>
  <c r="C11" i="13"/>
  <c r="C10" i="13"/>
  <c r="C8" i="13"/>
  <c r="C4" i="10"/>
  <c r="C6" i="10"/>
  <c r="B58" i="10"/>
  <c r="B59" i="10"/>
  <c r="B60" i="10"/>
  <c r="B61" i="10"/>
  <c r="B62" i="10"/>
  <c r="B63" i="10"/>
  <c r="B64" i="10"/>
  <c r="B65" i="10"/>
  <c r="B66" i="10"/>
  <c r="B67" i="10"/>
  <c r="B68" i="10"/>
  <c r="B69" i="10"/>
  <c r="B70" i="10"/>
  <c r="B71" i="10"/>
  <c r="B72" i="10"/>
  <c r="B73" i="10"/>
  <c r="B74" i="10"/>
  <c r="B75" i="10"/>
  <c r="B76" i="10"/>
  <c r="B77" i="10"/>
  <c r="B78" i="10"/>
  <c r="B79" i="10"/>
  <c r="B80" i="10"/>
  <c r="B81" i="10"/>
  <c r="B57" i="10"/>
  <c r="N20" i="10"/>
  <c r="N21" i="10"/>
  <c r="N22" i="10"/>
  <c r="N23" i="10"/>
  <c r="N24" i="10"/>
  <c r="N25" i="10"/>
  <c r="N26" i="10"/>
  <c r="N27" i="10"/>
  <c r="N28" i="10"/>
  <c r="N29" i="10"/>
  <c r="N30" i="10"/>
  <c r="N31" i="10"/>
  <c r="N32" i="10"/>
  <c r="N33" i="10"/>
  <c r="N34" i="10"/>
  <c r="N35" i="10"/>
  <c r="N36" i="10"/>
  <c r="N37" i="10"/>
  <c r="N38" i="10"/>
  <c r="N39" i="10"/>
  <c r="N40" i="10"/>
  <c r="N41" i="10"/>
  <c r="N42" i="10"/>
  <c r="N43" i="10"/>
  <c r="N19" i="10"/>
  <c r="M74" i="14" l="1"/>
  <c r="K74" i="14"/>
  <c r="J74" i="14"/>
  <c r="G74" i="14"/>
  <c r="J78" i="14"/>
  <c r="G78" i="14"/>
  <c r="M78" i="14"/>
  <c r="K78" i="14"/>
  <c r="J76" i="15"/>
  <c r="G76" i="15"/>
  <c r="M76" i="15"/>
  <c r="K76" i="15"/>
  <c r="N58" i="14"/>
  <c r="N62" i="14"/>
  <c r="M65" i="14"/>
  <c r="K65" i="14"/>
  <c r="J65" i="14"/>
  <c r="G65" i="14"/>
  <c r="G59" i="15"/>
  <c r="J59" i="15"/>
  <c r="M59" i="15"/>
  <c r="K59" i="15"/>
  <c r="M64" i="15"/>
  <c r="K64" i="15"/>
  <c r="J64" i="15"/>
  <c r="G64" i="15"/>
  <c r="M70" i="15"/>
  <c r="K70" i="15"/>
  <c r="J70" i="15"/>
  <c r="G70" i="15"/>
  <c r="N72" i="15"/>
  <c r="M82" i="15"/>
  <c r="K82" i="15"/>
  <c r="G82" i="15"/>
  <c r="J82" i="15"/>
  <c r="J70" i="14"/>
  <c r="G70" i="14"/>
  <c r="K70" i="14"/>
  <c r="M70" i="14"/>
  <c r="J66" i="16"/>
  <c r="G66" i="16"/>
  <c r="K66" i="16"/>
  <c r="M66" i="16"/>
  <c r="M60" i="14"/>
  <c r="K60" i="14"/>
  <c r="J60" i="14"/>
  <c r="G60" i="14"/>
  <c r="M64" i="14"/>
  <c r="K64" i="14"/>
  <c r="J64" i="14"/>
  <c r="G64" i="14"/>
  <c r="G69" i="14"/>
  <c r="J69" i="14"/>
  <c r="M69" i="14"/>
  <c r="K69" i="14"/>
  <c r="M73" i="14"/>
  <c r="K73" i="14"/>
  <c r="J73" i="14"/>
  <c r="G73" i="14"/>
  <c r="G77" i="14"/>
  <c r="M77" i="14"/>
  <c r="J77" i="14"/>
  <c r="K77" i="14"/>
  <c r="M81" i="14"/>
  <c r="K81" i="14"/>
  <c r="J81" i="14"/>
  <c r="G81" i="14"/>
  <c r="H58" i="15"/>
  <c r="G58" i="15"/>
  <c r="M58" i="15"/>
  <c r="K58" i="15"/>
  <c r="J58" i="15"/>
  <c r="K69" i="15"/>
  <c r="J69" i="15"/>
  <c r="G69" i="15"/>
  <c r="M69" i="15"/>
  <c r="G75" i="15"/>
  <c r="J75" i="15"/>
  <c r="M75" i="15"/>
  <c r="K75" i="15"/>
  <c r="M81" i="15"/>
  <c r="K81" i="15"/>
  <c r="J81" i="15"/>
  <c r="G81" i="15"/>
  <c r="M61" i="16"/>
  <c r="K61" i="16"/>
  <c r="J61" i="16"/>
  <c r="G61" i="16"/>
  <c r="G65" i="16"/>
  <c r="J65" i="16"/>
  <c r="M65" i="16"/>
  <c r="K65" i="16"/>
  <c r="M69" i="16"/>
  <c r="K69" i="16"/>
  <c r="J69" i="16"/>
  <c r="G69" i="16"/>
  <c r="M63" i="15"/>
  <c r="K63" i="15"/>
  <c r="J63" i="15"/>
  <c r="G63" i="15"/>
  <c r="J68" i="15"/>
  <c r="G68" i="15"/>
  <c r="K68" i="15"/>
  <c r="M68" i="15"/>
  <c r="M74" i="15"/>
  <c r="K74" i="15"/>
  <c r="J74" i="15"/>
  <c r="G74" i="15"/>
  <c r="M80" i="15"/>
  <c r="K80" i="15"/>
  <c r="J80" i="15"/>
  <c r="G80" i="15"/>
  <c r="M82" i="14"/>
  <c r="K82" i="14"/>
  <c r="J82" i="14"/>
  <c r="G82" i="14"/>
  <c r="M59" i="14"/>
  <c r="K59" i="14"/>
  <c r="J59" i="14"/>
  <c r="G59" i="14"/>
  <c r="K63" i="14"/>
  <c r="J63" i="14"/>
  <c r="G63" i="14"/>
  <c r="M63" i="14"/>
  <c r="N65" i="14"/>
  <c r="G68" i="14"/>
  <c r="M68" i="14"/>
  <c r="K68" i="14"/>
  <c r="J68" i="14"/>
  <c r="M72" i="14"/>
  <c r="K72" i="14"/>
  <c r="J72" i="14"/>
  <c r="G72" i="14"/>
  <c r="G76" i="14"/>
  <c r="M76" i="14"/>
  <c r="K76" i="14"/>
  <c r="J76" i="14"/>
  <c r="M80" i="14"/>
  <c r="K80" i="14"/>
  <c r="J80" i="14"/>
  <c r="G80" i="14"/>
  <c r="M62" i="15"/>
  <c r="K62" i="15"/>
  <c r="J62" i="15"/>
  <c r="G62" i="15"/>
  <c r="N64" i="15"/>
  <c r="M73" i="15"/>
  <c r="K73" i="15"/>
  <c r="J73" i="15"/>
  <c r="G73" i="15"/>
  <c r="M60" i="16"/>
  <c r="K60" i="16"/>
  <c r="J60" i="16"/>
  <c r="G60" i="16"/>
  <c r="M64" i="16"/>
  <c r="K64" i="16"/>
  <c r="G64" i="16"/>
  <c r="J64" i="16"/>
  <c r="M68" i="16"/>
  <c r="K68" i="16"/>
  <c r="J68" i="16"/>
  <c r="G68" i="16"/>
  <c r="J58" i="16"/>
  <c r="K58" i="16"/>
  <c r="G58" i="16"/>
  <c r="M58" i="16"/>
  <c r="N81" i="14"/>
  <c r="K61" i="15"/>
  <c r="J61" i="15"/>
  <c r="G61" i="15"/>
  <c r="M61" i="15"/>
  <c r="G67" i="15"/>
  <c r="M67" i="15"/>
  <c r="J67" i="15"/>
  <c r="K67" i="15"/>
  <c r="M79" i="15"/>
  <c r="K79" i="15"/>
  <c r="J79" i="15"/>
  <c r="G79" i="15"/>
  <c r="G61" i="14"/>
  <c r="J61" i="14"/>
  <c r="M61" i="14"/>
  <c r="K61" i="14"/>
  <c r="M71" i="15"/>
  <c r="K71" i="15"/>
  <c r="J71" i="15"/>
  <c r="G71" i="15"/>
  <c r="M62" i="16"/>
  <c r="K62" i="16"/>
  <c r="J62" i="16"/>
  <c r="G62" i="16"/>
  <c r="M58" i="14"/>
  <c r="K58" i="14"/>
  <c r="J58" i="14"/>
  <c r="G58" i="14"/>
  <c r="J62" i="14"/>
  <c r="G62" i="14"/>
  <c r="K62" i="14"/>
  <c r="M62" i="14"/>
  <c r="M67" i="14"/>
  <c r="K67" i="14"/>
  <c r="J67" i="14"/>
  <c r="G67" i="14"/>
  <c r="K71" i="14"/>
  <c r="J71" i="14"/>
  <c r="G71" i="14"/>
  <c r="M71" i="14"/>
  <c r="M75" i="14"/>
  <c r="K75" i="14"/>
  <c r="J75" i="14"/>
  <c r="G75" i="14"/>
  <c r="K79" i="14"/>
  <c r="J79" i="14"/>
  <c r="G79" i="14"/>
  <c r="M79" i="14"/>
  <c r="N63" i="15"/>
  <c r="G66" i="15"/>
  <c r="M66" i="15"/>
  <c r="K66" i="15"/>
  <c r="J66" i="15"/>
  <c r="M72" i="15"/>
  <c r="K72" i="15"/>
  <c r="J72" i="15"/>
  <c r="G72" i="15"/>
  <c r="M78" i="15"/>
  <c r="K78" i="15"/>
  <c r="J78" i="15"/>
  <c r="G78" i="15"/>
  <c r="K59" i="16"/>
  <c r="J59" i="16"/>
  <c r="M59" i="16"/>
  <c r="G59" i="16"/>
  <c r="M63" i="16"/>
  <c r="K63" i="16"/>
  <c r="J63" i="16"/>
  <c r="G63" i="16"/>
  <c r="K67" i="16"/>
  <c r="J67" i="16"/>
  <c r="G67" i="16"/>
  <c r="M67" i="16"/>
  <c r="M70" i="16"/>
  <c r="K70" i="16"/>
  <c r="J70" i="16"/>
  <c r="G70" i="16"/>
  <c r="M66" i="14"/>
  <c r="K66" i="14"/>
  <c r="J66" i="14"/>
  <c r="G66" i="14"/>
  <c r="N68" i="14"/>
  <c r="N72" i="14"/>
  <c r="N76" i="14"/>
  <c r="N80" i="14"/>
  <c r="J60" i="15"/>
  <c r="K60" i="15"/>
  <c r="G60" i="15"/>
  <c r="M60" i="15"/>
  <c r="M65" i="15"/>
  <c r="K65" i="15"/>
  <c r="J65" i="15"/>
  <c r="G65" i="15"/>
  <c r="N68" i="15"/>
  <c r="N74" i="15"/>
  <c r="K77" i="15"/>
  <c r="M77" i="15"/>
  <c r="J77" i="15"/>
  <c r="G77" i="15"/>
  <c r="N80" i="15"/>
  <c r="G57" i="15"/>
  <c r="M57" i="15"/>
  <c r="K57" i="15"/>
  <c r="J57" i="15"/>
  <c r="J57" i="16"/>
  <c r="G57" i="16"/>
  <c r="M57" i="16"/>
  <c r="K57" i="16"/>
  <c r="M57" i="14"/>
  <c r="J57" i="14"/>
  <c r="K57" i="14"/>
  <c r="G57" i="14"/>
  <c r="N58" i="15"/>
  <c r="N60" i="14"/>
  <c r="N58" i="16"/>
  <c r="N61" i="16"/>
  <c r="N64" i="16"/>
  <c r="N69" i="16"/>
  <c r="N63" i="16"/>
  <c r="N65" i="16"/>
  <c r="O73" i="16"/>
  <c r="O78" i="16"/>
  <c r="L84" i="16"/>
  <c r="H69" i="16"/>
  <c r="I57" i="16"/>
  <c r="N57" i="16" s="1"/>
  <c r="N66" i="16"/>
  <c r="H57" i="16"/>
  <c r="O65" i="16"/>
  <c r="F84" i="15"/>
  <c r="G37" i="13" s="1"/>
  <c r="I57" i="15"/>
  <c r="N57" i="15" s="1"/>
  <c r="H71" i="14"/>
  <c r="H75" i="14"/>
  <c r="H80" i="14"/>
  <c r="N63" i="14"/>
  <c r="N64" i="14"/>
  <c r="N71" i="14"/>
  <c r="N79" i="14"/>
  <c r="N59" i="14"/>
  <c r="F84" i="14"/>
  <c r="I62" i="16"/>
  <c r="N62" i="16" s="1"/>
  <c r="I70" i="16"/>
  <c r="N70" i="16" s="1"/>
  <c r="H60" i="16"/>
  <c r="H68" i="16"/>
  <c r="I60" i="16"/>
  <c r="N60" i="16" s="1"/>
  <c r="I68" i="16"/>
  <c r="N68" i="16" s="1"/>
  <c r="H58" i="16"/>
  <c r="I59" i="16"/>
  <c r="H66" i="16"/>
  <c r="O66" i="16" s="1"/>
  <c r="I67" i="16"/>
  <c r="N67" i="16" s="1"/>
  <c r="F84" i="16"/>
  <c r="G38" i="13" s="1"/>
  <c r="O63" i="16"/>
  <c r="H62" i="15"/>
  <c r="H70" i="15"/>
  <c r="H78" i="15"/>
  <c r="H60" i="15"/>
  <c r="I61" i="15"/>
  <c r="N61" i="15" s="1"/>
  <c r="H68" i="15"/>
  <c r="I69" i="15"/>
  <c r="N69" i="15" s="1"/>
  <c r="H76" i="15"/>
  <c r="I77" i="15"/>
  <c r="N77" i="15" s="1"/>
  <c r="H59" i="15"/>
  <c r="H67" i="15"/>
  <c r="H75" i="15"/>
  <c r="I59" i="15"/>
  <c r="N59" i="15" s="1"/>
  <c r="I67" i="15"/>
  <c r="N67" i="15" s="1"/>
  <c r="I75" i="15"/>
  <c r="N75" i="15" s="1"/>
  <c r="H57" i="15"/>
  <c r="H65" i="15"/>
  <c r="H73" i="15"/>
  <c r="H81" i="15"/>
  <c r="H62" i="14"/>
  <c r="H70" i="14"/>
  <c r="H78" i="14"/>
  <c r="L84" i="14"/>
  <c r="I67" i="14"/>
  <c r="N67" i="14" s="1"/>
  <c r="I75" i="14"/>
  <c r="N75" i="14" s="1"/>
  <c r="H82" i="14"/>
  <c r="H65" i="14"/>
  <c r="I82" i="14"/>
  <c r="N82" i="14" s="1"/>
  <c r="H57" i="14"/>
  <c r="O81" i="16" l="1"/>
  <c r="O64" i="16"/>
  <c r="P64" i="16" s="1"/>
  <c r="O67" i="16"/>
  <c r="P67" i="16" s="1"/>
  <c r="O61" i="16"/>
  <c r="P61" i="16" s="1"/>
  <c r="O70" i="16"/>
  <c r="P70" i="16" s="1"/>
  <c r="O79" i="16"/>
  <c r="P79" i="16" s="1"/>
  <c r="O69" i="16"/>
  <c r="P69" i="16" s="1"/>
  <c r="O68" i="16"/>
  <c r="P68" i="16" s="1"/>
  <c r="O62" i="16"/>
  <c r="P62" i="16" s="1"/>
  <c r="O60" i="16"/>
  <c r="P60" i="16" s="1"/>
  <c r="O58" i="16"/>
  <c r="P58" i="16" s="1"/>
  <c r="O59" i="16"/>
  <c r="O57" i="16"/>
  <c r="O80" i="16"/>
  <c r="P80" i="16" s="1"/>
  <c r="O82" i="16"/>
  <c r="P82" i="16" s="1"/>
  <c r="O74" i="16"/>
  <c r="P74" i="16" s="1"/>
  <c r="O75" i="16"/>
  <c r="P75" i="16" s="1"/>
  <c r="O72" i="16"/>
  <c r="P72" i="16" s="1"/>
  <c r="O77" i="16"/>
  <c r="P77" i="16" s="1"/>
  <c r="O71" i="16"/>
  <c r="P71" i="16" s="1"/>
  <c r="O76" i="16"/>
  <c r="P76" i="16" s="1"/>
  <c r="G36" i="13"/>
  <c r="P78" i="16"/>
  <c r="P73" i="16"/>
  <c r="P81" i="16"/>
  <c r="P65" i="16"/>
  <c r="P66" i="16"/>
  <c r="H84" i="16"/>
  <c r="J84" i="16"/>
  <c r="K84" i="16"/>
  <c r="N84" i="15"/>
  <c r="O67" i="15"/>
  <c r="P67" i="15" s="1"/>
  <c r="O80" i="15"/>
  <c r="P80" i="15" s="1"/>
  <c r="O78" i="15"/>
  <c r="P78" i="15" s="1"/>
  <c r="O63" i="15"/>
  <c r="P63" i="15" s="1"/>
  <c r="O59" i="15"/>
  <c r="P59" i="15" s="1"/>
  <c r="O66" i="15"/>
  <c r="P66" i="15" s="1"/>
  <c r="O70" i="15"/>
  <c r="P70" i="15" s="1"/>
  <c r="O64" i="15"/>
  <c r="P64" i="15" s="1"/>
  <c r="O65" i="15"/>
  <c r="P65" i="15" s="1"/>
  <c r="O82" i="15"/>
  <c r="P82" i="15" s="1"/>
  <c r="O68" i="15"/>
  <c r="P68" i="15" s="1"/>
  <c r="O62" i="15"/>
  <c r="P62" i="15" s="1"/>
  <c r="O58" i="15"/>
  <c r="P58" i="15" s="1"/>
  <c r="O77" i="15"/>
  <c r="P77" i="15" s="1"/>
  <c r="O61" i="15"/>
  <c r="P61" i="15" s="1"/>
  <c r="O69" i="15"/>
  <c r="P69" i="15" s="1"/>
  <c r="O79" i="15"/>
  <c r="P79" i="15" s="1"/>
  <c r="O74" i="15"/>
  <c r="P74" i="15" s="1"/>
  <c r="O75" i="15"/>
  <c r="P75" i="15" s="1"/>
  <c r="J84" i="15"/>
  <c r="O71" i="15"/>
  <c r="P71" i="15" s="1"/>
  <c r="O72" i="15"/>
  <c r="P72" i="15" s="1"/>
  <c r="N84" i="14"/>
  <c r="O61" i="14"/>
  <c r="P61" i="14" s="1"/>
  <c r="O69" i="14"/>
  <c r="P69" i="14" s="1"/>
  <c r="O60" i="14"/>
  <c r="P60" i="14" s="1"/>
  <c r="O74" i="14"/>
  <c r="P74" i="14" s="1"/>
  <c r="O76" i="14"/>
  <c r="P76" i="14" s="1"/>
  <c r="O72" i="14"/>
  <c r="P72" i="14" s="1"/>
  <c r="O82" i="14"/>
  <c r="P82" i="14" s="1"/>
  <c r="O58" i="14"/>
  <c r="P58" i="14" s="1"/>
  <c r="O57" i="14"/>
  <c r="P57" i="14" s="1"/>
  <c r="O64" i="14"/>
  <c r="P64" i="14" s="1"/>
  <c r="O80" i="14"/>
  <c r="P80" i="14" s="1"/>
  <c r="M84" i="14"/>
  <c r="O77" i="14"/>
  <c r="P77" i="14" s="1"/>
  <c r="O62" i="14"/>
  <c r="P62" i="14" s="1"/>
  <c r="O66" i="14"/>
  <c r="P66" i="14" s="1"/>
  <c r="O59" i="14"/>
  <c r="P59" i="14" s="1"/>
  <c r="O70" i="14"/>
  <c r="P70" i="14" s="1"/>
  <c r="O68" i="14"/>
  <c r="P68" i="14" s="1"/>
  <c r="O67" i="14"/>
  <c r="P67" i="14" s="1"/>
  <c r="O81" i="14"/>
  <c r="P81" i="14" s="1"/>
  <c r="O78" i="14"/>
  <c r="P78" i="14" s="1"/>
  <c r="O79" i="14"/>
  <c r="P79" i="14" s="1"/>
  <c r="O65" i="14"/>
  <c r="P65" i="14" s="1"/>
  <c r="O73" i="14"/>
  <c r="P73" i="14" s="1"/>
  <c r="J84" i="14"/>
  <c r="M84" i="16"/>
  <c r="I84" i="16"/>
  <c r="N59" i="16"/>
  <c r="N84" i="16" s="1"/>
  <c r="G84" i="16"/>
  <c r="P63" i="16"/>
  <c r="O73" i="15"/>
  <c r="P73" i="15" s="1"/>
  <c r="M84" i="15"/>
  <c r="K84" i="15"/>
  <c r="H84" i="15"/>
  <c r="G84" i="15"/>
  <c r="O57" i="15"/>
  <c r="O76" i="15"/>
  <c r="P76" i="15" s="1"/>
  <c r="O81" i="15"/>
  <c r="P81" i="15" s="1"/>
  <c r="O60" i="15"/>
  <c r="P60" i="15" s="1"/>
  <c r="I84" i="15"/>
  <c r="G84" i="14"/>
  <c r="K84" i="14"/>
  <c r="O71" i="14"/>
  <c r="P71" i="14" s="1"/>
  <c r="H84" i="14"/>
  <c r="O63" i="14"/>
  <c r="P63" i="14" s="1"/>
  <c r="O75" i="14"/>
  <c r="P75" i="14" s="1"/>
  <c r="I84" i="14"/>
  <c r="L81" i="10"/>
  <c r="F81" i="10"/>
  <c r="I81" i="10" s="1"/>
  <c r="E81" i="10"/>
  <c r="D81" i="10"/>
  <c r="H81" i="10" s="1"/>
  <c r="C81" i="10"/>
  <c r="L80" i="10"/>
  <c r="F80" i="10"/>
  <c r="I80" i="10" s="1"/>
  <c r="E80" i="10"/>
  <c r="D80" i="10"/>
  <c r="H80" i="10" s="1"/>
  <c r="C80" i="10"/>
  <c r="L79" i="10"/>
  <c r="F79" i="10"/>
  <c r="E79" i="10"/>
  <c r="D79" i="10"/>
  <c r="H79" i="10" s="1"/>
  <c r="C79" i="10"/>
  <c r="L78" i="10"/>
  <c r="F78" i="10"/>
  <c r="I78" i="10" s="1"/>
  <c r="E78" i="10"/>
  <c r="D78" i="10"/>
  <c r="C78" i="10"/>
  <c r="L77" i="10"/>
  <c r="F77" i="10"/>
  <c r="I77" i="10" s="1"/>
  <c r="E77" i="10"/>
  <c r="D77" i="10"/>
  <c r="H77" i="10" s="1"/>
  <c r="C77" i="10"/>
  <c r="L76" i="10"/>
  <c r="F76" i="10"/>
  <c r="I76" i="10" s="1"/>
  <c r="E76" i="10"/>
  <c r="D76" i="10"/>
  <c r="H76" i="10" s="1"/>
  <c r="C76" i="10"/>
  <c r="L75" i="10"/>
  <c r="F75" i="10"/>
  <c r="I75" i="10" s="1"/>
  <c r="E75" i="10"/>
  <c r="D75" i="10"/>
  <c r="H75" i="10" s="1"/>
  <c r="C75" i="10"/>
  <c r="L74" i="10"/>
  <c r="F74" i="10"/>
  <c r="I74" i="10" s="1"/>
  <c r="E74" i="10"/>
  <c r="D74" i="10"/>
  <c r="C74" i="10"/>
  <c r="L73" i="10"/>
  <c r="F73" i="10"/>
  <c r="I73" i="10" s="1"/>
  <c r="E73" i="10"/>
  <c r="D73" i="10"/>
  <c r="H73" i="10" s="1"/>
  <c r="C73" i="10"/>
  <c r="L72" i="10"/>
  <c r="F72" i="10"/>
  <c r="I72" i="10" s="1"/>
  <c r="E72" i="10"/>
  <c r="D72" i="10"/>
  <c r="H72" i="10" s="1"/>
  <c r="C72" i="10"/>
  <c r="L71" i="10"/>
  <c r="F71" i="10"/>
  <c r="I71" i="10" s="1"/>
  <c r="E71" i="10"/>
  <c r="D71" i="10"/>
  <c r="H71" i="10" s="1"/>
  <c r="C71" i="10"/>
  <c r="L70" i="10"/>
  <c r="F70" i="10"/>
  <c r="I70" i="10" s="1"/>
  <c r="E70" i="10"/>
  <c r="D70" i="10"/>
  <c r="C70" i="10"/>
  <c r="L69" i="10"/>
  <c r="F69" i="10"/>
  <c r="I69" i="10" s="1"/>
  <c r="E69" i="10"/>
  <c r="D69" i="10"/>
  <c r="H69" i="10" s="1"/>
  <c r="C69" i="10"/>
  <c r="L68" i="10"/>
  <c r="F68" i="10"/>
  <c r="I68" i="10" s="1"/>
  <c r="E68" i="10"/>
  <c r="D68" i="10"/>
  <c r="H68" i="10" s="1"/>
  <c r="C68" i="10"/>
  <c r="L67" i="10"/>
  <c r="F67" i="10"/>
  <c r="I67" i="10" s="1"/>
  <c r="E67" i="10"/>
  <c r="D67" i="10"/>
  <c r="H67" i="10" s="1"/>
  <c r="C67" i="10"/>
  <c r="L66" i="10"/>
  <c r="F66" i="10"/>
  <c r="I66" i="10" s="1"/>
  <c r="E66" i="10"/>
  <c r="D66" i="10"/>
  <c r="C66" i="10"/>
  <c r="L65" i="10"/>
  <c r="F65" i="10"/>
  <c r="I65" i="10" s="1"/>
  <c r="E65" i="10"/>
  <c r="D65" i="10"/>
  <c r="H65" i="10" s="1"/>
  <c r="C65" i="10"/>
  <c r="L64" i="10"/>
  <c r="F64" i="10"/>
  <c r="I64" i="10" s="1"/>
  <c r="E64" i="10"/>
  <c r="D64" i="10"/>
  <c r="H64" i="10" s="1"/>
  <c r="C64" i="10"/>
  <c r="L63" i="10"/>
  <c r="F63" i="10"/>
  <c r="I63" i="10" s="1"/>
  <c r="E63" i="10"/>
  <c r="D63" i="10"/>
  <c r="H63" i="10" s="1"/>
  <c r="C63" i="10"/>
  <c r="L62" i="10"/>
  <c r="F62" i="10"/>
  <c r="I62" i="10" s="1"/>
  <c r="E62" i="10"/>
  <c r="D62" i="10"/>
  <c r="C62" i="10"/>
  <c r="L61" i="10"/>
  <c r="F61" i="10"/>
  <c r="I61" i="10" s="1"/>
  <c r="E61" i="10"/>
  <c r="D61" i="10"/>
  <c r="C61" i="10"/>
  <c r="L60" i="10"/>
  <c r="F60" i="10"/>
  <c r="I60" i="10" s="1"/>
  <c r="E60" i="10"/>
  <c r="D60" i="10"/>
  <c r="C60" i="10"/>
  <c r="L59" i="10"/>
  <c r="F59" i="10"/>
  <c r="E59" i="10"/>
  <c r="D59" i="10"/>
  <c r="H59" i="10" s="1"/>
  <c r="C59" i="10"/>
  <c r="L58" i="10"/>
  <c r="F58" i="10"/>
  <c r="E58" i="10"/>
  <c r="D58" i="10"/>
  <c r="C58" i="10"/>
  <c r="L57" i="10"/>
  <c r="F57" i="10"/>
  <c r="I57" i="10" s="1"/>
  <c r="E57" i="10"/>
  <c r="D57" i="10"/>
  <c r="C57" i="10"/>
  <c r="AE46" i="10"/>
  <c r="AE43" i="10"/>
  <c r="AA43" i="10"/>
  <c r="U43" i="10"/>
  <c r="AE42" i="10"/>
  <c r="AA42" i="10"/>
  <c r="U42" i="10"/>
  <c r="AE41" i="10"/>
  <c r="AA41" i="10"/>
  <c r="U41" i="10"/>
  <c r="AE40" i="10"/>
  <c r="AA40" i="10"/>
  <c r="U40" i="10"/>
  <c r="AE39" i="10"/>
  <c r="AA39" i="10"/>
  <c r="U39" i="10"/>
  <c r="AE38" i="10"/>
  <c r="AA38" i="10"/>
  <c r="U38" i="10"/>
  <c r="AE37" i="10"/>
  <c r="AA37" i="10"/>
  <c r="U37" i="10"/>
  <c r="AE36" i="10"/>
  <c r="AA36" i="10"/>
  <c r="U36" i="10"/>
  <c r="AE35" i="10"/>
  <c r="AA35" i="10"/>
  <c r="U35" i="10"/>
  <c r="AE34" i="10"/>
  <c r="AA34" i="10"/>
  <c r="U34" i="10"/>
  <c r="AE33" i="10"/>
  <c r="AA33" i="10"/>
  <c r="U33" i="10"/>
  <c r="AE32" i="10"/>
  <c r="AA32" i="10"/>
  <c r="U32" i="10"/>
  <c r="AE31" i="10"/>
  <c r="AA31" i="10"/>
  <c r="U31" i="10"/>
  <c r="AE30" i="10"/>
  <c r="AA30" i="10"/>
  <c r="U30" i="10"/>
  <c r="AE29" i="10"/>
  <c r="AA29" i="10"/>
  <c r="U29" i="10"/>
  <c r="AE28" i="10"/>
  <c r="AA28" i="10"/>
  <c r="U28" i="10"/>
  <c r="AE27" i="10"/>
  <c r="AA27" i="10"/>
  <c r="U27" i="10"/>
  <c r="AE26" i="10"/>
  <c r="AA26" i="10"/>
  <c r="U26" i="10"/>
  <c r="AE25" i="10"/>
  <c r="AA25" i="10"/>
  <c r="U25" i="10"/>
  <c r="AE24" i="10"/>
  <c r="AA24" i="10"/>
  <c r="U24" i="10"/>
  <c r="AC23" i="10"/>
  <c r="AE23" i="10" s="1"/>
  <c r="AA23" i="10"/>
  <c r="U23" i="10"/>
  <c r="AE22" i="10"/>
  <c r="AA22" i="10"/>
  <c r="U22" i="10"/>
  <c r="AE21" i="10"/>
  <c r="AA21" i="10"/>
  <c r="U21" i="10"/>
  <c r="AE20" i="10"/>
  <c r="AA20" i="10"/>
  <c r="U20" i="10"/>
  <c r="AE19" i="10"/>
  <c r="AA19" i="10"/>
  <c r="U19" i="10"/>
  <c r="L45" i="4"/>
  <c r="J45" i="4"/>
  <c r="J43" i="4"/>
  <c r="G48" i="4"/>
  <c r="G50" i="4"/>
  <c r="G56" i="4"/>
  <c r="G58" i="4"/>
  <c r="G64" i="4"/>
  <c r="G66" i="4"/>
  <c r="F47" i="4"/>
  <c r="F55" i="4"/>
  <c r="F63" i="4"/>
  <c r="T12" i="4"/>
  <c r="L60" i="4" s="1"/>
  <c r="T13" i="4"/>
  <c r="T14" i="4"/>
  <c r="J53" i="4" s="1"/>
  <c r="T15" i="4"/>
  <c r="T16" i="4"/>
  <c r="T17" i="4"/>
  <c r="T18" i="4"/>
  <c r="T19" i="4"/>
  <c r="T20" i="4"/>
  <c r="T21" i="4"/>
  <c r="T22" i="4"/>
  <c r="T23" i="4"/>
  <c r="T24" i="4"/>
  <c r="T25" i="4"/>
  <c r="T26" i="4"/>
  <c r="T27" i="4"/>
  <c r="T28" i="4"/>
  <c r="T29" i="4"/>
  <c r="T30" i="4"/>
  <c r="T31" i="4"/>
  <c r="T32" i="4"/>
  <c r="T33" i="4"/>
  <c r="T34" i="4"/>
  <c r="T35" i="4"/>
  <c r="T36" i="4"/>
  <c r="T11" i="4"/>
  <c r="Z11" i="4"/>
  <c r="Z12" i="4"/>
  <c r="Z13" i="4"/>
  <c r="Z14" i="4"/>
  <c r="Z15" i="4"/>
  <c r="Z16" i="4"/>
  <c r="Z17" i="4"/>
  <c r="Z18" i="4"/>
  <c r="Z19" i="4"/>
  <c r="Z20" i="4"/>
  <c r="Z21" i="4"/>
  <c r="Z22" i="4"/>
  <c r="Z23" i="4"/>
  <c r="Z24" i="4"/>
  <c r="Z25" i="4"/>
  <c r="Z26" i="4"/>
  <c r="Z27" i="4"/>
  <c r="Z28" i="4"/>
  <c r="Z29" i="4"/>
  <c r="Z30" i="4"/>
  <c r="Z31" i="4"/>
  <c r="Z32" i="4"/>
  <c r="Z33" i="4"/>
  <c r="Z34" i="4"/>
  <c r="Z35" i="4"/>
  <c r="Z36" i="4"/>
  <c r="AB15" i="4"/>
  <c r="K44" i="4"/>
  <c r="K45" i="4"/>
  <c r="K46" i="4"/>
  <c r="K47" i="4"/>
  <c r="K48" i="4"/>
  <c r="K49" i="4"/>
  <c r="K50" i="4"/>
  <c r="K51" i="4"/>
  <c r="K52" i="4"/>
  <c r="K53" i="4"/>
  <c r="K54" i="4"/>
  <c r="K55" i="4"/>
  <c r="K56" i="4"/>
  <c r="K57" i="4"/>
  <c r="K58" i="4"/>
  <c r="K59" i="4"/>
  <c r="K60" i="4"/>
  <c r="K61" i="4"/>
  <c r="K62" i="4"/>
  <c r="K63" i="4"/>
  <c r="K64" i="4"/>
  <c r="K65" i="4"/>
  <c r="K66" i="4"/>
  <c r="K67" i="4"/>
  <c r="K68" i="4"/>
  <c r="K43" i="4"/>
  <c r="E43" i="4"/>
  <c r="I43" i="4" s="1"/>
  <c r="D44" i="4"/>
  <c r="D45" i="4"/>
  <c r="D46" i="4"/>
  <c r="D47" i="4"/>
  <c r="D48" i="4"/>
  <c r="D49" i="4"/>
  <c r="D50" i="4"/>
  <c r="D51" i="4"/>
  <c r="D52" i="4"/>
  <c r="D53" i="4"/>
  <c r="D54" i="4"/>
  <c r="D55" i="4"/>
  <c r="D56" i="4"/>
  <c r="D57" i="4"/>
  <c r="D58" i="4"/>
  <c r="D59" i="4"/>
  <c r="D60" i="4"/>
  <c r="D61" i="4"/>
  <c r="D62" i="4"/>
  <c r="D63" i="4"/>
  <c r="D64" i="4"/>
  <c r="D65" i="4"/>
  <c r="D66" i="4"/>
  <c r="D67" i="4"/>
  <c r="D68" i="4"/>
  <c r="D43" i="4"/>
  <c r="E44" i="4"/>
  <c r="I44" i="4" s="1"/>
  <c r="E45" i="4"/>
  <c r="H45" i="4" s="1"/>
  <c r="E46" i="4"/>
  <c r="I46" i="4" s="1"/>
  <c r="E47" i="4"/>
  <c r="H47" i="4" s="1"/>
  <c r="E48" i="4"/>
  <c r="H48" i="4" s="1"/>
  <c r="E49" i="4"/>
  <c r="H49" i="4" s="1"/>
  <c r="E50" i="4"/>
  <c r="H50" i="4" s="1"/>
  <c r="E51" i="4"/>
  <c r="I51" i="4" s="1"/>
  <c r="E52" i="4"/>
  <c r="I52" i="4" s="1"/>
  <c r="E53" i="4"/>
  <c r="H53" i="4" s="1"/>
  <c r="E54" i="4"/>
  <c r="H54" i="4" s="1"/>
  <c r="E55" i="4"/>
  <c r="I55" i="4" s="1"/>
  <c r="E56" i="4"/>
  <c r="H56" i="4" s="1"/>
  <c r="E57" i="4"/>
  <c r="H57" i="4" s="1"/>
  <c r="E58" i="4"/>
  <c r="H58" i="4" s="1"/>
  <c r="E59" i="4"/>
  <c r="I59" i="4" s="1"/>
  <c r="E60" i="4"/>
  <c r="I60" i="4" s="1"/>
  <c r="E61" i="4"/>
  <c r="H61" i="4" s="1"/>
  <c r="E62" i="4"/>
  <c r="H62" i="4" s="1"/>
  <c r="E63" i="4"/>
  <c r="H63" i="4" s="1"/>
  <c r="E64" i="4"/>
  <c r="H64" i="4" s="1"/>
  <c r="E65" i="4"/>
  <c r="H65" i="4" s="1"/>
  <c r="E66" i="4"/>
  <c r="H66" i="4" s="1"/>
  <c r="E67" i="4"/>
  <c r="I67" i="4" s="1"/>
  <c r="E68" i="4"/>
  <c r="I68" i="4" s="1"/>
  <c r="C44" i="4"/>
  <c r="J44" i="4" s="1"/>
  <c r="C45" i="4"/>
  <c r="G45" i="4" s="1"/>
  <c r="C46" i="4"/>
  <c r="J46" i="4" s="1"/>
  <c r="C47" i="4"/>
  <c r="J47" i="4" s="1"/>
  <c r="C48" i="4"/>
  <c r="J48" i="4" s="1"/>
  <c r="C49" i="4"/>
  <c r="G49" i="4" s="1"/>
  <c r="C50" i="4"/>
  <c r="J50" i="4" s="1"/>
  <c r="C51" i="4"/>
  <c r="G51" i="4" s="1"/>
  <c r="C52" i="4"/>
  <c r="J52" i="4" s="1"/>
  <c r="C53" i="4"/>
  <c r="G53" i="4" s="1"/>
  <c r="C54" i="4"/>
  <c r="J54" i="4" s="1"/>
  <c r="C55" i="4"/>
  <c r="J55" i="4" s="1"/>
  <c r="C56" i="4"/>
  <c r="J56" i="4" s="1"/>
  <c r="C57" i="4"/>
  <c r="G57" i="4" s="1"/>
  <c r="C58" i="4"/>
  <c r="J58" i="4" s="1"/>
  <c r="C59" i="4"/>
  <c r="G59" i="4" s="1"/>
  <c r="C60" i="4"/>
  <c r="J60" i="4" s="1"/>
  <c r="C61" i="4"/>
  <c r="G61" i="4" s="1"/>
  <c r="C62" i="4"/>
  <c r="J62" i="4" s="1"/>
  <c r="C63" i="4"/>
  <c r="J63" i="4" s="1"/>
  <c r="C64" i="4"/>
  <c r="J64" i="4" s="1"/>
  <c r="C65" i="4"/>
  <c r="G65" i="4" s="1"/>
  <c r="C66" i="4"/>
  <c r="J66" i="4" s="1"/>
  <c r="C67" i="4"/>
  <c r="G67" i="4" s="1"/>
  <c r="C68" i="4"/>
  <c r="J68" i="4" s="1"/>
  <c r="C43" i="4"/>
  <c r="G43" i="4" s="1"/>
  <c r="B44" i="4"/>
  <c r="F44" i="4" s="1"/>
  <c r="B45" i="4"/>
  <c r="B46" i="4"/>
  <c r="F46" i="4" s="1"/>
  <c r="B47" i="4"/>
  <c r="B48" i="4"/>
  <c r="F48" i="4" s="1"/>
  <c r="B49" i="4"/>
  <c r="F49" i="4" s="1"/>
  <c r="B50" i="4"/>
  <c r="F50" i="4" s="1"/>
  <c r="B51" i="4"/>
  <c r="F51" i="4" s="1"/>
  <c r="B52" i="4"/>
  <c r="F52" i="4" s="1"/>
  <c r="B53" i="4"/>
  <c r="L53" i="4" s="1"/>
  <c r="B54" i="4"/>
  <c r="F54" i="4" s="1"/>
  <c r="B55" i="4"/>
  <c r="L55" i="4" s="1"/>
  <c r="B56" i="4"/>
  <c r="F56" i="4" s="1"/>
  <c r="B57" i="4"/>
  <c r="F57" i="4" s="1"/>
  <c r="B58" i="4"/>
  <c r="F58" i="4" s="1"/>
  <c r="B59" i="4"/>
  <c r="F59" i="4" s="1"/>
  <c r="B60" i="4"/>
  <c r="F60" i="4" s="1"/>
  <c r="B61" i="4"/>
  <c r="L61" i="4" s="1"/>
  <c r="B62" i="4"/>
  <c r="F62" i="4" s="1"/>
  <c r="B63" i="4"/>
  <c r="L63" i="4" s="1"/>
  <c r="B64" i="4"/>
  <c r="F64" i="4" s="1"/>
  <c r="B65" i="4"/>
  <c r="F65" i="4" s="1"/>
  <c r="B66" i="4"/>
  <c r="F66" i="4" s="1"/>
  <c r="B67" i="4"/>
  <c r="F67" i="4" s="1"/>
  <c r="B68" i="4"/>
  <c r="F68" i="4" s="1"/>
  <c r="B43" i="4"/>
  <c r="F43" i="4" s="1"/>
  <c r="F61" i="4" l="1"/>
  <c r="L68" i="4"/>
  <c r="N59" i="4"/>
  <c r="O59" i="4" s="1"/>
  <c r="G63" i="4"/>
  <c r="G55" i="4"/>
  <c r="G47" i="4"/>
  <c r="I65" i="4"/>
  <c r="I57" i="4"/>
  <c r="I49" i="4"/>
  <c r="L67" i="4"/>
  <c r="L59" i="4"/>
  <c r="L51" i="4"/>
  <c r="L47" i="4"/>
  <c r="L52" i="4"/>
  <c r="L43" i="4"/>
  <c r="N43" i="4" s="1"/>
  <c r="G62" i="4"/>
  <c r="G54" i="4"/>
  <c r="G46" i="4"/>
  <c r="N46" i="4" s="1"/>
  <c r="O46" i="4" s="1"/>
  <c r="I64" i="4"/>
  <c r="I56" i="4"/>
  <c r="I48" i="4"/>
  <c r="J65" i="4"/>
  <c r="J57" i="4"/>
  <c r="N57" i="4" s="1"/>
  <c r="O57" i="4" s="1"/>
  <c r="J49" i="4"/>
  <c r="J70" i="4" s="1"/>
  <c r="L66" i="4"/>
  <c r="L58" i="4"/>
  <c r="L50" i="4"/>
  <c r="L44" i="4"/>
  <c r="I63" i="4"/>
  <c r="I47" i="4"/>
  <c r="L65" i="4"/>
  <c r="N65" i="4" s="1"/>
  <c r="O65" i="4" s="1"/>
  <c r="L57" i="4"/>
  <c r="L49" i="4"/>
  <c r="N49" i="4" s="1"/>
  <c r="O49" i="4" s="1"/>
  <c r="J61" i="4"/>
  <c r="N68" i="4"/>
  <c r="O68" i="4" s="1"/>
  <c r="F45" i="4"/>
  <c r="I66" i="4"/>
  <c r="N66" i="4" s="1"/>
  <c r="O66" i="4" s="1"/>
  <c r="I58" i="4"/>
  <c r="N58" i="4" s="1"/>
  <c r="O58" i="4" s="1"/>
  <c r="I50" i="4"/>
  <c r="N50" i="4" s="1"/>
  <c r="O50" i="4" s="1"/>
  <c r="J67" i="4"/>
  <c r="N67" i="4" s="1"/>
  <c r="O67" i="4" s="1"/>
  <c r="J59" i="4"/>
  <c r="J51" i="4"/>
  <c r="N51" i="4" s="1"/>
  <c r="O51" i="4" s="1"/>
  <c r="G68" i="4"/>
  <c r="G60" i="4"/>
  <c r="G52" i="4"/>
  <c r="N52" i="4" s="1"/>
  <c r="O52" i="4" s="1"/>
  <c r="G44" i="4"/>
  <c r="N44" i="4" s="1"/>
  <c r="O44" i="4" s="1"/>
  <c r="I62" i="4"/>
  <c r="N62" i="4" s="1"/>
  <c r="O62" i="4" s="1"/>
  <c r="I54" i="4"/>
  <c r="L64" i="4"/>
  <c r="N64" i="4" s="1"/>
  <c r="O64" i="4" s="1"/>
  <c r="L56" i="4"/>
  <c r="N56" i="4" s="1"/>
  <c r="O56" i="4" s="1"/>
  <c r="L48" i="4"/>
  <c r="N48" i="4" s="1"/>
  <c r="O48" i="4" s="1"/>
  <c r="N60" i="4"/>
  <c r="F53" i="4"/>
  <c r="N63" i="4"/>
  <c r="O63" i="4" s="1"/>
  <c r="N55" i="4"/>
  <c r="N47" i="4"/>
  <c r="I61" i="4"/>
  <c r="N61" i="4" s="1"/>
  <c r="O61" i="4" s="1"/>
  <c r="I53" i="4"/>
  <c r="I45" i="4"/>
  <c r="I70" i="4" s="1"/>
  <c r="L46" i="4"/>
  <c r="L62" i="4"/>
  <c r="L54" i="4"/>
  <c r="N54" i="4" s="1"/>
  <c r="O54" i="4" s="1"/>
  <c r="N53" i="4"/>
  <c r="N45" i="4"/>
  <c r="N68" i="10"/>
  <c r="N75" i="10"/>
  <c r="N70" i="10"/>
  <c r="N78" i="10"/>
  <c r="K59" i="10"/>
  <c r="J59" i="10"/>
  <c r="G59" i="10"/>
  <c r="M59" i="10"/>
  <c r="K67" i="10"/>
  <c r="J67" i="10"/>
  <c r="G67" i="10"/>
  <c r="M67" i="10"/>
  <c r="K75" i="10"/>
  <c r="J75" i="10"/>
  <c r="G75" i="10"/>
  <c r="M75" i="10"/>
  <c r="M64" i="10"/>
  <c r="K64" i="10"/>
  <c r="G64" i="10"/>
  <c r="J64" i="10"/>
  <c r="M80" i="10"/>
  <c r="K80" i="10"/>
  <c r="G80" i="10"/>
  <c r="J80" i="10"/>
  <c r="M77" i="10"/>
  <c r="G77" i="10"/>
  <c r="K77" i="10"/>
  <c r="J77" i="10"/>
  <c r="M69" i="10"/>
  <c r="K69" i="10"/>
  <c r="G69" i="10"/>
  <c r="J69" i="10"/>
  <c r="J58" i="10"/>
  <c r="G58" i="10"/>
  <c r="M58" i="10"/>
  <c r="K58" i="10"/>
  <c r="J66" i="10"/>
  <c r="G66" i="10"/>
  <c r="K66" i="10"/>
  <c r="M66" i="10"/>
  <c r="J74" i="10"/>
  <c r="G74" i="10"/>
  <c r="M74" i="10"/>
  <c r="K74" i="10"/>
  <c r="J62" i="10"/>
  <c r="M62" i="10"/>
  <c r="K62" i="10"/>
  <c r="G62" i="10"/>
  <c r="M72" i="10"/>
  <c r="K72" i="10"/>
  <c r="J72" i="10"/>
  <c r="G72" i="10"/>
  <c r="M61" i="10"/>
  <c r="G61" i="10"/>
  <c r="K61" i="10"/>
  <c r="J61" i="10"/>
  <c r="K63" i="10"/>
  <c r="M63" i="10"/>
  <c r="J63" i="10"/>
  <c r="G63" i="10"/>
  <c r="K71" i="10"/>
  <c r="M71" i="10"/>
  <c r="J71" i="10"/>
  <c r="G71" i="10"/>
  <c r="K79" i="10"/>
  <c r="M79" i="10"/>
  <c r="J79" i="10"/>
  <c r="G79" i="10"/>
  <c r="J70" i="10"/>
  <c r="M70" i="10"/>
  <c r="K70" i="10"/>
  <c r="G70" i="10"/>
  <c r="M78" i="10"/>
  <c r="J78" i="10"/>
  <c r="K78" i="10"/>
  <c r="G78" i="10"/>
  <c r="M60" i="10"/>
  <c r="K60" i="10"/>
  <c r="J60" i="10"/>
  <c r="G60" i="10"/>
  <c r="M68" i="10"/>
  <c r="K68" i="10"/>
  <c r="J68" i="10"/>
  <c r="G68" i="10"/>
  <c r="M76" i="10"/>
  <c r="K76" i="10"/>
  <c r="J76" i="10"/>
  <c r="G76" i="10"/>
  <c r="G65" i="10"/>
  <c r="M65" i="10"/>
  <c r="K65" i="10"/>
  <c r="J65" i="10"/>
  <c r="G73" i="10"/>
  <c r="M73" i="10"/>
  <c r="J73" i="10"/>
  <c r="K73" i="10"/>
  <c r="G81" i="10"/>
  <c r="M81" i="10"/>
  <c r="K81" i="10"/>
  <c r="J81" i="10"/>
  <c r="M57" i="10"/>
  <c r="K57" i="10"/>
  <c r="J57" i="10"/>
  <c r="G57" i="10"/>
  <c r="O84" i="14"/>
  <c r="O84" i="16"/>
  <c r="P57" i="16"/>
  <c r="P59" i="16"/>
  <c r="O84" i="15"/>
  <c r="P57" i="15"/>
  <c r="N81" i="10"/>
  <c r="N63" i="10"/>
  <c r="N71" i="10"/>
  <c r="N64" i="10"/>
  <c r="N62" i="10"/>
  <c r="H57" i="10"/>
  <c r="N74" i="10"/>
  <c r="N80" i="10"/>
  <c r="N73" i="10"/>
  <c r="N60" i="10"/>
  <c r="N61" i="10"/>
  <c r="N77" i="10"/>
  <c r="N66" i="10"/>
  <c r="N69" i="10"/>
  <c r="N72" i="10"/>
  <c r="N76" i="10"/>
  <c r="H60" i="10"/>
  <c r="I58" i="10"/>
  <c r="N58" i="10" s="1"/>
  <c r="I59" i="10"/>
  <c r="N59" i="10" s="1"/>
  <c r="I79" i="10"/>
  <c r="N79" i="10" s="1"/>
  <c r="F84" i="10"/>
  <c r="N57" i="10"/>
  <c r="N67" i="10"/>
  <c r="L84" i="10"/>
  <c r="H61" i="10"/>
  <c r="N65" i="10"/>
  <c r="H58" i="10"/>
  <c r="H62" i="10"/>
  <c r="H66" i="10"/>
  <c r="H70" i="10"/>
  <c r="H74" i="10"/>
  <c r="H78" i="10"/>
  <c r="N82" i="10"/>
  <c r="M50" i="4"/>
  <c r="M66" i="4"/>
  <c r="M58" i="4"/>
  <c r="M61" i="4"/>
  <c r="M53" i="4"/>
  <c r="M45" i="4"/>
  <c r="M65" i="4"/>
  <c r="M57" i="4"/>
  <c r="M49" i="4"/>
  <c r="M64" i="4"/>
  <c r="M56" i="4"/>
  <c r="M48" i="4"/>
  <c r="H46" i="4"/>
  <c r="M46" i="4" s="1"/>
  <c r="K70" i="4"/>
  <c r="H51" i="4"/>
  <c r="M51" i="4" s="1"/>
  <c r="H43" i="4"/>
  <c r="M43" i="4" s="1"/>
  <c r="M63" i="4"/>
  <c r="M47" i="4"/>
  <c r="M62" i="4"/>
  <c r="M54" i="4"/>
  <c r="H67" i="4"/>
  <c r="M67" i="4" s="1"/>
  <c r="H68" i="4"/>
  <c r="M68" i="4" s="1"/>
  <c r="H60" i="4"/>
  <c r="M60" i="4" s="1"/>
  <c r="H59" i="4"/>
  <c r="M59" i="4" s="1"/>
  <c r="H55" i="4"/>
  <c r="M55" i="4" s="1"/>
  <c r="H44" i="4"/>
  <c r="M44" i="4" s="1"/>
  <c r="H52" i="4"/>
  <c r="M52" i="4" s="1"/>
  <c r="E70" i="4"/>
  <c r="AD12" i="4"/>
  <c r="AD13" i="4"/>
  <c r="AD14" i="4"/>
  <c r="AD15" i="4"/>
  <c r="AD16" i="4"/>
  <c r="AD17" i="4"/>
  <c r="AD18" i="4"/>
  <c r="AD19" i="4"/>
  <c r="AD20" i="4"/>
  <c r="AD21" i="4"/>
  <c r="AD22" i="4"/>
  <c r="AD23" i="4"/>
  <c r="AD24" i="4"/>
  <c r="AD25" i="4"/>
  <c r="AD26" i="4"/>
  <c r="AD27" i="4"/>
  <c r="AD28" i="4"/>
  <c r="AD29" i="4"/>
  <c r="AD30" i="4"/>
  <c r="AD31" i="4"/>
  <c r="AD32" i="4"/>
  <c r="AD33" i="4"/>
  <c r="AD34" i="4"/>
  <c r="AD35" i="4"/>
  <c r="AD36" i="4"/>
  <c r="AD11" i="4"/>
  <c r="O43" i="4" l="1"/>
  <c r="N70" i="4"/>
  <c r="O60" i="4"/>
  <c r="L70" i="4"/>
  <c r="O45" i="4"/>
  <c r="O53" i="4"/>
  <c r="O47" i="4"/>
  <c r="O55" i="4"/>
  <c r="G35" i="13"/>
  <c r="P84" i="14"/>
  <c r="E36" i="13"/>
  <c r="P84" i="16"/>
  <c r="E38" i="13"/>
  <c r="P84" i="15"/>
  <c r="E37" i="13"/>
  <c r="O65" i="10"/>
  <c r="P65" i="10" s="1"/>
  <c r="O82" i="10"/>
  <c r="P82" i="10" s="1"/>
  <c r="O61" i="10"/>
  <c r="P61" i="10" s="1"/>
  <c r="N84" i="10"/>
  <c r="O64" i="10"/>
  <c r="P64" i="10" s="1"/>
  <c r="O69" i="10"/>
  <c r="P69" i="10" s="1"/>
  <c r="O60" i="10"/>
  <c r="P60" i="10" s="1"/>
  <c r="O58" i="10"/>
  <c r="P58" i="10" s="1"/>
  <c r="O70" i="10"/>
  <c r="P70" i="10" s="1"/>
  <c r="O79" i="10"/>
  <c r="P79" i="10" s="1"/>
  <c r="O75" i="10"/>
  <c r="P75" i="10" s="1"/>
  <c r="O78" i="10"/>
  <c r="P78" i="10" s="1"/>
  <c r="O76" i="10"/>
  <c r="P76" i="10" s="1"/>
  <c r="O66" i="10"/>
  <c r="P66" i="10" s="1"/>
  <c r="O72" i="10"/>
  <c r="P72" i="10" s="1"/>
  <c r="O63" i="10"/>
  <c r="P63" i="10" s="1"/>
  <c r="O59" i="10"/>
  <c r="P59" i="10" s="1"/>
  <c r="H84" i="10"/>
  <c r="F24" i="13" s="1"/>
  <c r="O74" i="10"/>
  <c r="P74" i="10" s="1"/>
  <c r="O81" i="10"/>
  <c r="P81" i="10" s="1"/>
  <c r="O67" i="10"/>
  <c r="P67" i="10" s="1"/>
  <c r="O71" i="10"/>
  <c r="P71" i="10" s="1"/>
  <c r="O68" i="10"/>
  <c r="P68" i="10" s="1"/>
  <c r="O62" i="10"/>
  <c r="P62" i="10" s="1"/>
  <c r="O80" i="10"/>
  <c r="P80" i="10" s="1"/>
  <c r="O77" i="10"/>
  <c r="P77" i="10" s="1"/>
  <c r="O73" i="10"/>
  <c r="P73" i="10" s="1"/>
  <c r="O57" i="10"/>
  <c r="J84" i="10"/>
  <c r="I84" i="10"/>
  <c r="M84" i="10"/>
  <c r="G84" i="10"/>
  <c r="F23" i="13" s="1"/>
  <c r="K84" i="10"/>
  <c r="F70" i="4"/>
  <c r="M70" i="4"/>
  <c r="G70" i="4"/>
  <c r="H70" i="4"/>
  <c r="O70" i="4" l="1"/>
  <c r="F28" i="13"/>
  <c r="O84" i="10"/>
  <c r="P57" i="10"/>
  <c r="F21" i="13" l="1"/>
  <c r="F30" i="13" s="1"/>
  <c r="E35" i="13"/>
  <c r="P84" i="10"/>
  <c r="F37" i="13" l="1"/>
  <c r="F38" i="13"/>
  <c r="F36" i="13"/>
  <c r="F35" i="13"/>
  <c r="F39" i="13"/>
  <c r="F40"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Victor BORMAND</author>
  </authors>
  <commentList>
    <comment ref="AB24" authorId="0" shapeId="0" xr:uid="{00000000-0006-0000-0300-000001000000}">
      <text>
        <r>
          <rPr>
            <b/>
            <sz val="9"/>
            <color indexed="81"/>
            <rFont val="Tahoma"/>
            <family val="2"/>
          </rPr>
          <t>Victor BORMAND:</t>
        </r>
        <r>
          <rPr>
            <sz val="9"/>
            <color indexed="81"/>
            <rFont val="Tahoma"/>
            <family val="2"/>
          </rPr>
          <t xml:space="preserve">
Calcul approché (charge utile de 600 kg)</t>
        </r>
      </text>
    </comment>
    <comment ref="AC24" authorId="0" shapeId="0" xr:uid="{00000000-0006-0000-0300-000002000000}">
      <text>
        <r>
          <rPr>
            <b/>
            <sz val="9"/>
            <color indexed="81"/>
            <rFont val="Tahoma"/>
            <family val="2"/>
          </rPr>
          <t>Victor BORMAND:</t>
        </r>
        <r>
          <rPr>
            <sz val="9"/>
            <color indexed="81"/>
            <rFont val="Tahoma"/>
            <family val="2"/>
          </rPr>
          <t xml:space="preserve">
Calcul approché (charge utile de 600kg)</t>
        </r>
      </text>
    </comment>
    <comment ref="Y27" authorId="0" shapeId="0" xr:uid="{00000000-0006-0000-0300-000003000000}">
      <text>
        <r>
          <rPr>
            <b/>
            <sz val="9"/>
            <color indexed="81"/>
            <rFont val="Tahoma"/>
            <family val="2"/>
          </rPr>
          <t>Victor BORMAND:</t>
        </r>
        <r>
          <rPr>
            <sz val="9"/>
            <color indexed="81"/>
            <rFont val="Tahoma"/>
            <family val="2"/>
          </rPr>
          <t xml:space="preserve">
Calcul approché (90% du gazole)</t>
        </r>
      </text>
    </comment>
    <comment ref="Z27" authorId="0" shapeId="0" xr:uid="{00000000-0006-0000-0300-000004000000}">
      <text>
        <r>
          <rPr>
            <b/>
            <sz val="9"/>
            <color indexed="81"/>
            <rFont val="Tahoma"/>
            <family val="2"/>
          </rPr>
          <t>Victor BORMAND:</t>
        </r>
        <r>
          <rPr>
            <sz val="9"/>
            <color indexed="81"/>
            <rFont val="Tahoma"/>
            <family val="2"/>
          </rPr>
          <t xml:space="preserve">
Calcul approché (90% du gazole)</t>
        </r>
      </text>
    </comment>
    <comment ref="AB45" authorId="0" shapeId="0" xr:uid="{00000000-0006-0000-0300-000005000000}">
      <text>
        <r>
          <rPr>
            <b/>
            <sz val="9"/>
            <color indexed="81"/>
            <rFont val="Tahoma"/>
            <family val="2"/>
          </rPr>
          <t>Victor BORMAND:</t>
        </r>
        <r>
          <rPr>
            <sz val="9"/>
            <color indexed="81"/>
            <rFont val="Tahoma"/>
            <family val="2"/>
          </rPr>
          <t xml:space="preserve">
Pour un vélo-cargo de charge utile 200 kg - empreinte de fabrication : 4 gCO2/km
cf. https://static1.squarespace.com/static/5d30896202a18c0001b49180/t/61091edc3acfda2f4af7d97f/1627987694676/The+Promise+of+Low-Carbon+Freight.pdf</t>
        </r>
      </text>
    </comment>
    <comment ref="AB46" authorId="0" shapeId="0" xr:uid="{00000000-0006-0000-0300-000006000000}">
      <text>
        <r>
          <rPr>
            <b/>
            <sz val="9"/>
            <color indexed="81"/>
            <rFont val="Tahoma"/>
            <family val="2"/>
          </rPr>
          <t>Victor BORMAND:</t>
        </r>
        <r>
          <rPr>
            <sz val="9"/>
            <color indexed="81"/>
            <rFont val="Tahoma"/>
            <family val="2"/>
          </rPr>
          <t xml:space="preserve">
Pour un vélo-cargo de charge utile 200 kg - empreinte de fabrication : 4 gCO2/km
cf. https://static1.squarespace.com/static/5d30896202a18c0001b49180/t/61091edc3acfda2f4af7d97f/1627987694676/The+Promise+of+Low-Carbon+Freight.pdf</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Victor BORMAND</author>
  </authors>
  <commentList>
    <comment ref="Y20" authorId="0" shapeId="0" xr:uid="{00000000-0006-0000-0400-000001000000}">
      <text>
        <r>
          <rPr>
            <b/>
            <sz val="9"/>
            <color indexed="81"/>
            <rFont val="Tahoma"/>
            <family val="2"/>
          </rPr>
          <t>Victor BORMAND:</t>
        </r>
        <r>
          <rPr>
            <sz val="9"/>
            <color indexed="81"/>
            <rFont val="Tahoma"/>
            <family val="2"/>
          </rPr>
          <t xml:space="preserve">
Publication SDES - Les chiffres clés du climat 2022 - production européenne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Victor BORMAND</author>
  </authors>
  <commentList>
    <comment ref="AC20" authorId="0" shapeId="0" xr:uid="{00000000-0006-0000-0500-000001000000}">
      <text>
        <r>
          <rPr>
            <b/>
            <sz val="9"/>
            <color indexed="81"/>
            <rFont val="Tahoma"/>
            <family val="2"/>
          </rPr>
          <t>Victor BORMAND:</t>
        </r>
        <r>
          <rPr>
            <sz val="9"/>
            <color indexed="81"/>
            <rFont val="Tahoma"/>
            <family val="2"/>
          </rPr>
          <t xml:space="preserve">
Calcul approché (charge de 207t)</t>
        </r>
      </text>
    </comment>
    <comment ref="AC22" authorId="0" shapeId="0" xr:uid="{00000000-0006-0000-0500-000002000000}">
      <text>
        <r>
          <rPr>
            <b/>
            <sz val="9"/>
            <color indexed="81"/>
            <rFont val="Tahoma"/>
            <family val="2"/>
          </rPr>
          <t>Victor BORMAND:</t>
        </r>
        <r>
          <rPr>
            <sz val="9"/>
            <color indexed="81"/>
            <rFont val="Tahoma"/>
            <family val="2"/>
          </rPr>
          <t xml:space="preserve">
Calcul approché (charge de 331t)</t>
        </r>
      </text>
    </comment>
    <comment ref="AC24" authorId="0" shapeId="0" xr:uid="{00000000-0006-0000-0500-000003000000}">
      <text>
        <r>
          <rPr>
            <b/>
            <sz val="9"/>
            <color indexed="81"/>
            <rFont val="Tahoma"/>
            <family val="2"/>
          </rPr>
          <t>Victor BORMAND:</t>
        </r>
        <r>
          <rPr>
            <sz val="9"/>
            <color indexed="81"/>
            <rFont val="Tahoma"/>
            <family val="2"/>
          </rPr>
          <t xml:space="preserve">
Calcul approché (charge de 497t)</t>
        </r>
      </text>
    </comment>
    <comment ref="AC26" authorId="0" shapeId="0" xr:uid="{00000000-0006-0000-0500-000004000000}">
      <text>
        <r>
          <rPr>
            <b/>
            <sz val="9"/>
            <color indexed="81"/>
            <rFont val="Tahoma"/>
            <family val="2"/>
          </rPr>
          <t>Victor BORMAND:</t>
        </r>
        <r>
          <rPr>
            <sz val="9"/>
            <color indexed="81"/>
            <rFont val="Tahoma"/>
            <family val="2"/>
          </rPr>
          <t xml:space="preserve">
Calcul approché (charge de 773t)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Victor BORMAND</author>
  </authors>
  <commentList>
    <comment ref="AA16" authorId="0" shapeId="0" xr:uid="{00000000-0006-0000-0A00-000001000000}">
      <text>
        <r>
          <rPr>
            <b/>
            <sz val="9"/>
            <color indexed="81"/>
            <rFont val="Tahoma"/>
            <family val="2"/>
          </rPr>
          <t>Victor BORMAND:</t>
        </r>
        <r>
          <rPr>
            <sz val="9"/>
            <color indexed="81"/>
            <rFont val="Tahoma"/>
            <family val="2"/>
          </rPr>
          <t xml:space="preserve">
Calcul approché (charge utile de 600 kg)</t>
        </r>
      </text>
    </comment>
    <comment ref="AB16" authorId="0" shapeId="0" xr:uid="{00000000-0006-0000-0A00-000002000000}">
      <text>
        <r>
          <rPr>
            <b/>
            <sz val="9"/>
            <color indexed="81"/>
            <rFont val="Tahoma"/>
            <family val="2"/>
          </rPr>
          <t>Victor BORMAND:</t>
        </r>
        <r>
          <rPr>
            <sz val="9"/>
            <color indexed="81"/>
            <rFont val="Tahoma"/>
            <family val="2"/>
          </rPr>
          <t xml:space="preserve">
Calcul approché (charge utile de 600kg)</t>
        </r>
      </text>
    </comment>
    <comment ref="X19" authorId="0" shapeId="0" xr:uid="{00000000-0006-0000-0A00-000003000000}">
      <text>
        <r>
          <rPr>
            <b/>
            <sz val="9"/>
            <color indexed="81"/>
            <rFont val="Tahoma"/>
            <family val="2"/>
          </rPr>
          <t>Victor BORMAND:</t>
        </r>
        <r>
          <rPr>
            <sz val="9"/>
            <color indexed="81"/>
            <rFont val="Tahoma"/>
            <family val="2"/>
          </rPr>
          <t xml:space="preserve">
Calcul approché (90% du gazole)</t>
        </r>
      </text>
    </comment>
    <comment ref="Y19" authorId="0" shapeId="0" xr:uid="{00000000-0006-0000-0A00-000004000000}">
      <text>
        <r>
          <rPr>
            <b/>
            <sz val="9"/>
            <color indexed="81"/>
            <rFont val="Tahoma"/>
            <family val="2"/>
          </rPr>
          <t>Victor BORMAND:</t>
        </r>
        <r>
          <rPr>
            <sz val="9"/>
            <color indexed="81"/>
            <rFont val="Tahoma"/>
            <family val="2"/>
          </rPr>
          <t xml:space="preserve">
Calcul approché (90% du gazole)</t>
        </r>
      </text>
    </comment>
  </commentList>
</comments>
</file>

<file path=xl/sharedStrings.xml><?xml version="1.0" encoding="utf-8"?>
<sst xmlns="http://schemas.openxmlformats.org/spreadsheetml/2006/main" count="1912" uniqueCount="435">
  <si>
    <t>DÉCLARATION DES ÉMISSIONS DE GAZ À EFFET DE SERRE GÉNÉRÉES PAR LES PRESTATIONS DE TRANSPORT MOBILISÉES DANS LE MARCHÉ</t>
  </si>
  <si>
    <t>Raison sociale du titulaire</t>
  </si>
  <si>
    <t>Routier</t>
  </si>
  <si>
    <t>Ferroviaire</t>
  </si>
  <si>
    <t>Fluvial</t>
  </si>
  <si>
    <t>Maritime</t>
  </si>
  <si>
    <t>Aérien</t>
  </si>
  <si>
    <t>Type de données principal</t>
  </si>
  <si>
    <t>Oui</t>
  </si>
  <si>
    <t>Non</t>
  </si>
  <si>
    <t>Informations sur le parc de véhicules routiers détenus en flotte propre</t>
  </si>
  <si>
    <t>Type de véhicule</t>
  </si>
  <si>
    <t>Type de carburant</t>
  </si>
  <si>
    <t>Nombre de véhicules</t>
  </si>
  <si>
    <r>
      <t xml:space="preserve">Véhicule utilitaire léger (VUL) - PTAC </t>
    </r>
    <r>
      <rPr>
        <sz val="10"/>
        <color theme="1"/>
        <rFont val="Calibri"/>
        <family val="2"/>
      </rPr>
      <t>≤</t>
    </r>
    <r>
      <rPr>
        <sz val="10"/>
        <color theme="1"/>
        <rFont val="Arial"/>
        <family val="2"/>
      </rPr>
      <t xml:space="preserve"> 3,5 t</t>
    </r>
  </si>
  <si>
    <t>Gazole</t>
  </si>
  <si>
    <t>Essence</t>
  </si>
  <si>
    <t>Gaz naturel comprimé (GNC)</t>
  </si>
  <si>
    <t>Gaz de pétrole liquéfié (GPL)</t>
  </si>
  <si>
    <t>Électricité</t>
  </si>
  <si>
    <r>
      <t xml:space="preserve">Camion rigide (PL) - 3,5 t &lt; PTAC </t>
    </r>
    <r>
      <rPr>
        <sz val="10"/>
        <color theme="1"/>
        <rFont val="Calibri"/>
        <family val="2"/>
      </rPr>
      <t>≤</t>
    </r>
    <r>
      <rPr>
        <sz val="10"/>
        <color theme="1"/>
        <rFont val="Arial"/>
        <family val="2"/>
      </rPr>
      <t xml:space="preserve"> 7,5 t</t>
    </r>
  </si>
  <si>
    <r>
      <t xml:space="preserve">Camion rigide (PL) - 7,5 t &lt; PTAC </t>
    </r>
    <r>
      <rPr>
        <sz val="10"/>
        <color theme="1"/>
        <rFont val="Calibri"/>
        <family val="2"/>
      </rPr>
      <t>≤</t>
    </r>
    <r>
      <rPr>
        <sz val="10"/>
        <color theme="1"/>
        <rFont val="Arial"/>
        <family val="2"/>
      </rPr>
      <t xml:space="preserve"> 12 t</t>
    </r>
  </si>
  <si>
    <r>
      <t xml:space="preserve">Camion rigide (PL) - 12 t &lt; PTAC </t>
    </r>
    <r>
      <rPr>
        <sz val="10"/>
        <color theme="1"/>
        <rFont val="Calibri"/>
        <family val="2"/>
      </rPr>
      <t>≤</t>
    </r>
    <r>
      <rPr>
        <sz val="10"/>
        <color theme="1"/>
        <rFont val="Arial"/>
        <family val="2"/>
      </rPr>
      <t xml:space="preserve"> 20 t</t>
    </r>
  </si>
  <si>
    <r>
      <t xml:space="preserve">Camion rigide (PL) - 20 t &lt; PTAC </t>
    </r>
    <r>
      <rPr>
        <sz val="10"/>
        <color theme="1"/>
        <rFont val="Calibri"/>
        <family val="2"/>
      </rPr>
      <t>≤</t>
    </r>
    <r>
      <rPr>
        <sz val="10"/>
        <color theme="1"/>
        <rFont val="Arial"/>
        <family val="2"/>
      </rPr>
      <t xml:space="preserve"> 26 t</t>
    </r>
  </si>
  <si>
    <t>Gaz naturel liquéfié (GNL)</t>
  </si>
  <si>
    <t>Hybride électricité-gazole</t>
  </si>
  <si>
    <t>Hydrogène</t>
  </si>
  <si>
    <r>
      <t xml:space="preserve">Camion rigide (PL) - 26 t &lt; PTAC </t>
    </r>
    <r>
      <rPr>
        <sz val="10"/>
        <color theme="1"/>
        <rFont val="Calibri"/>
        <family val="2"/>
      </rPr>
      <t>≤</t>
    </r>
    <r>
      <rPr>
        <sz val="10"/>
        <color theme="1"/>
        <rFont val="Arial"/>
        <family val="2"/>
      </rPr>
      <t xml:space="preserve"> 32 t</t>
    </r>
  </si>
  <si>
    <r>
      <t xml:space="preserve">Ensemble articulé (PL) - 34 t &lt; PTRA </t>
    </r>
    <r>
      <rPr>
        <sz val="10"/>
        <color theme="1"/>
        <rFont val="Calibri"/>
        <family val="2"/>
      </rPr>
      <t>≤</t>
    </r>
    <r>
      <rPr>
        <sz val="10"/>
        <color theme="1"/>
        <rFont val="Arial"/>
        <family val="2"/>
      </rPr>
      <t xml:space="preserve"> 40 t</t>
    </r>
  </si>
  <si>
    <r>
      <t xml:space="preserve">Ensemble articulé (PL) - PTRA </t>
    </r>
    <r>
      <rPr>
        <sz val="10"/>
        <color theme="1"/>
        <rFont val="Calibri"/>
        <family val="2"/>
      </rPr>
      <t>≤</t>
    </r>
    <r>
      <rPr>
        <sz val="10"/>
        <color theme="1"/>
        <rFont val="Arial"/>
        <family val="2"/>
      </rPr>
      <t xml:space="preserve"> 34 t</t>
    </r>
  </si>
  <si>
    <r>
      <t xml:space="preserve">Ensemble articulé (PL) - 40 t &lt; PTRA </t>
    </r>
    <r>
      <rPr>
        <sz val="10"/>
        <color theme="1"/>
        <rFont val="Calibri"/>
        <family val="2"/>
      </rPr>
      <t>≤</t>
    </r>
    <r>
      <rPr>
        <sz val="10"/>
        <color theme="1"/>
        <rFont val="Arial"/>
        <family val="2"/>
      </rPr>
      <t xml:space="preserve"> 44 t</t>
    </r>
  </si>
  <si>
    <r>
      <t xml:space="preserve">Ensemble articulé (PL) - 44 t &lt; PTRA </t>
    </r>
    <r>
      <rPr>
        <sz val="10"/>
        <color theme="1"/>
        <rFont val="Calibri"/>
        <family val="2"/>
      </rPr>
      <t>≤</t>
    </r>
    <r>
      <rPr>
        <sz val="10"/>
        <color theme="1"/>
        <rFont val="Arial"/>
        <family val="2"/>
      </rPr>
      <t xml:space="preserve"> 60 t</t>
    </r>
  </si>
  <si>
    <r>
      <t xml:space="preserve">Ensemble articulé (PL) - 60 t &lt; PTRA </t>
    </r>
    <r>
      <rPr>
        <sz val="10"/>
        <color theme="1"/>
        <rFont val="Calibri"/>
        <family val="2"/>
      </rPr>
      <t>≤</t>
    </r>
    <r>
      <rPr>
        <sz val="10"/>
        <color theme="1"/>
        <rFont val="Arial"/>
        <family val="2"/>
      </rPr>
      <t xml:space="preserve"> 72 t</t>
    </r>
  </si>
  <si>
    <t>TOTAL</t>
  </si>
  <si>
    <t>Unité</t>
  </si>
  <si>
    <t>l</t>
  </si>
  <si>
    <t>kg</t>
  </si>
  <si>
    <t>kWh</t>
  </si>
  <si>
    <t>Scope 1</t>
  </si>
  <si>
    <t>Scope 2</t>
  </si>
  <si>
    <t>Informations sur l'activité externalisée</t>
  </si>
  <si>
    <t>Scope 3</t>
  </si>
  <si>
    <t>Prestations de transport internalisées</t>
  </si>
  <si>
    <t>Prestations de transport externalisées</t>
  </si>
  <si>
    <t>Distance totale cumulée
(km)</t>
  </si>
  <si>
    <t>Masse totale de marchandises transportées
(t)</t>
  </si>
  <si>
    <t>Quantité totale d'énergie consommée</t>
  </si>
  <si>
    <t>Activité totale de transport internalisée
(tkm)</t>
  </si>
  <si>
    <t>Émissions directes (TTW) de GES
(kgCO2e)</t>
  </si>
  <si>
    <t>Émissions indirectes de GES issues de la fabrication des véhicules
(kgCO2e)</t>
  </si>
  <si>
    <t>Émissions indirectes (WTT) de GES issues du carburant consommé
(kgCO2e)</t>
  </si>
  <si>
    <t>Activité totale de transport externalisée
(tkm)</t>
  </si>
  <si>
    <t>BILAN GLOBAL</t>
  </si>
  <si>
    <t>Émissions de GES (WTW + fabrication) 
(kgCO2e)</t>
  </si>
  <si>
    <t>Émissions de GES
(kgCO2e)</t>
  </si>
  <si>
    <t>Activité totale de transport 
(tkm)</t>
  </si>
  <si>
    <t>Intensité des émissions de GES
(kgCO2e/tkm)</t>
  </si>
  <si>
    <t>Données primaires?</t>
  </si>
  <si>
    <t>Facteur d'émission (WTT)
(kgCO2e/unité)</t>
  </si>
  <si>
    <t>Facteur d'émission (TTW)
(kgCO2e/unité)</t>
  </si>
  <si>
    <t>Facteur d'émission (WTW)
(kgCO2e/unité)</t>
  </si>
  <si>
    <t>Intensité des émissions issues de la fabrication
(kgCO2e/tkm)</t>
  </si>
  <si>
    <t>Intensité des émissions WTT de GES
(kgCO2e/tkm)</t>
  </si>
  <si>
    <t>Intensité des émissions TTW de GES
(kgCO2e/tkm)</t>
  </si>
  <si>
    <t>Intensité des émissions de GES (WTW + fabrication)
(kgCO2e/tkm)</t>
  </si>
  <si>
    <t>Transport sous température dirigée?</t>
  </si>
  <si>
    <t>Rappel activité totale de transport internalisée
(tkm)</t>
  </si>
  <si>
    <t>Émissions indirectes (WTT) de GES issues de l'électricité consommée
(kgCO2e)</t>
  </si>
  <si>
    <t>Gaz_naturel_comprimé_GNC</t>
  </si>
  <si>
    <r>
      <t>Véhicule_utilitaire_léger_VUL_PTAC</t>
    </r>
    <r>
      <rPr>
        <sz val="10"/>
        <color theme="1"/>
        <rFont val="Calibri"/>
        <family val="2"/>
      </rPr>
      <t>≤</t>
    </r>
    <r>
      <rPr>
        <sz val="10"/>
        <color theme="1"/>
        <rFont val="Arial"/>
        <family val="2"/>
      </rPr>
      <t>3,5t</t>
    </r>
  </si>
  <si>
    <t>Gaz_de_pétrole_liquéfié_GPL</t>
  </si>
  <si>
    <t>Gaz_naturel_liquéfié_GNL</t>
  </si>
  <si>
    <t>Hybride_électricité_gazole</t>
  </si>
  <si>
    <r>
      <t>Ensemble_articulé_PL_PTRA</t>
    </r>
    <r>
      <rPr>
        <sz val="10"/>
        <color theme="1"/>
        <rFont val="Calibri"/>
        <family val="2"/>
      </rPr>
      <t>≤</t>
    </r>
    <r>
      <rPr>
        <sz val="10"/>
        <color theme="1"/>
        <rFont val="Arial"/>
        <family val="2"/>
      </rPr>
      <t>34t</t>
    </r>
  </si>
  <si>
    <t>Véhicule_utilitaire_léger_VUL_PTAC≤3,5t</t>
  </si>
  <si>
    <t>Ensemble_articulé_PL_PTRA≤34t</t>
  </si>
  <si>
    <r>
      <t>Camion_rigide_PL_PTAC</t>
    </r>
    <r>
      <rPr>
        <sz val="10"/>
        <color theme="1"/>
        <rFont val="Calibri"/>
        <family val="2"/>
      </rPr>
      <t>≤</t>
    </r>
    <r>
      <rPr>
        <sz val="10"/>
        <color theme="1"/>
        <rFont val="Arial"/>
        <family val="2"/>
      </rPr>
      <t>7,5t</t>
    </r>
  </si>
  <si>
    <r>
      <t>Camion_rigide_PL_PTAC</t>
    </r>
    <r>
      <rPr>
        <sz val="10"/>
        <color theme="1"/>
        <rFont val="Calibri"/>
        <family val="2"/>
      </rPr>
      <t>≤</t>
    </r>
    <r>
      <rPr>
        <sz val="10"/>
        <color theme="1"/>
        <rFont val="Arial"/>
        <family val="2"/>
      </rPr>
      <t>12t</t>
    </r>
  </si>
  <si>
    <r>
      <t>Camion_rigide_PL_PTAC</t>
    </r>
    <r>
      <rPr>
        <sz val="10"/>
        <color theme="1"/>
        <rFont val="Calibri"/>
        <family val="2"/>
      </rPr>
      <t>≤</t>
    </r>
    <r>
      <rPr>
        <sz val="10"/>
        <color theme="1"/>
        <rFont val="Arial"/>
        <family val="2"/>
      </rPr>
      <t>20t</t>
    </r>
  </si>
  <si>
    <r>
      <t>Camion_rigide_PL_PTAC</t>
    </r>
    <r>
      <rPr>
        <sz val="10"/>
        <color theme="1"/>
        <rFont val="Calibri"/>
        <family val="2"/>
      </rPr>
      <t>≤</t>
    </r>
    <r>
      <rPr>
        <sz val="10"/>
        <color theme="1"/>
        <rFont val="Arial"/>
        <family val="2"/>
      </rPr>
      <t>26t</t>
    </r>
  </si>
  <si>
    <r>
      <t>Camion_rigide_PL_PTAC</t>
    </r>
    <r>
      <rPr>
        <sz val="10"/>
        <color theme="1"/>
        <rFont val="Calibri"/>
        <family val="2"/>
      </rPr>
      <t>≤</t>
    </r>
    <r>
      <rPr>
        <sz val="10"/>
        <color theme="1"/>
        <rFont val="Arial"/>
        <family val="2"/>
      </rPr>
      <t>32t</t>
    </r>
  </si>
  <si>
    <r>
      <t>Ensemble_articulé_PL_PTRA</t>
    </r>
    <r>
      <rPr>
        <sz val="10"/>
        <color theme="1"/>
        <rFont val="Calibri"/>
        <family val="2"/>
      </rPr>
      <t>≤</t>
    </r>
    <r>
      <rPr>
        <sz val="10"/>
        <color theme="1"/>
        <rFont val="Arial"/>
        <family val="2"/>
      </rPr>
      <t>40t</t>
    </r>
  </si>
  <si>
    <r>
      <t>Ensemble_articulé_PL_PTRA</t>
    </r>
    <r>
      <rPr>
        <sz val="10"/>
        <color theme="1"/>
        <rFont val="Calibri"/>
        <family val="2"/>
      </rPr>
      <t>≤</t>
    </r>
    <r>
      <rPr>
        <sz val="10"/>
        <color theme="1"/>
        <rFont val="Arial"/>
        <family val="2"/>
      </rPr>
      <t>44t</t>
    </r>
  </si>
  <si>
    <r>
      <t>Ensemble_articulé_PL_PTRA</t>
    </r>
    <r>
      <rPr>
        <sz val="10"/>
        <color theme="1"/>
        <rFont val="Calibri"/>
        <family val="2"/>
      </rPr>
      <t>≤</t>
    </r>
    <r>
      <rPr>
        <sz val="10"/>
        <color theme="1"/>
        <rFont val="Arial"/>
        <family val="2"/>
      </rPr>
      <t>60t</t>
    </r>
  </si>
  <si>
    <r>
      <t>Ensemble_articulé_PL_PTRA</t>
    </r>
    <r>
      <rPr>
        <sz val="10"/>
        <color theme="1"/>
        <rFont val="Calibri"/>
        <family val="2"/>
      </rPr>
      <t>≤</t>
    </r>
    <r>
      <rPr>
        <sz val="10"/>
        <color theme="1"/>
        <rFont val="Arial"/>
        <family val="2"/>
      </rPr>
      <t>72t</t>
    </r>
  </si>
  <si>
    <t>Camion_rigide_PL_PTAC≤7,5t</t>
  </si>
  <si>
    <t>Camion_rigide_PL_PTAC≤12t</t>
  </si>
  <si>
    <t>Camion_rigide_PL_PTAC≤20t</t>
  </si>
  <si>
    <t>Camion_rigide_PL_PTAC≤26t</t>
  </si>
  <si>
    <t>Camion_rigide_PL_PTAC≤32t</t>
  </si>
  <si>
    <t>Ensemble_articulé_PL_PTRA≤40t</t>
  </si>
  <si>
    <t>Ensemble_articulé_PL_PTRA≤44t</t>
  </si>
  <si>
    <t>Ensemble_articulé_PL_PTRA≤60t</t>
  </si>
  <si>
    <t>Ensemble_articulé_PL_PTRA≤72t</t>
  </si>
  <si>
    <r>
      <t xml:space="preserve">DÉTERMINATION DES ÉMISSIONS DE GAZ À EFFET DE SERRE GÉNÉRÉES PAR LES PRESTATIONS DE TRANSPORT </t>
    </r>
    <r>
      <rPr>
        <b/>
        <sz val="10"/>
        <color rgb="FFFF0000"/>
        <rFont val="Arial"/>
        <family val="2"/>
      </rPr>
      <t>ROUTIER</t>
    </r>
    <r>
      <rPr>
        <b/>
        <sz val="10"/>
        <color theme="1"/>
        <rFont val="Arial"/>
        <family val="2"/>
      </rPr>
      <t xml:space="preserve"> MOBILISÉES DANS LE MARCHÉ</t>
    </r>
  </si>
  <si>
    <t>Période de référence</t>
  </si>
  <si>
    <t>DONNÉES D'ENTRÉE</t>
  </si>
  <si>
    <t>Le titulaire est invité à renseigner les cellules jaunes</t>
  </si>
  <si>
    <t>Les données primaires sont les données mesurées ou obtenues par calcul à la suite de mesure</t>
  </si>
  <si>
    <t>Informations sur l'activité de la flotte interne pour les prestations de transport visées</t>
  </si>
  <si>
    <t>Informations sur l'activité externalisée pour les prestations de transport visées</t>
  </si>
  <si>
    <t>RÉSULTATS</t>
  </si>
  <si>
    <t>Scope 1 : émissions directes de GES</t>
  </si>
  <si>
    <t>Scope 2 : émissions indirectes de GES issues de l'électricité consommée</t>
  </si>
  <si>
    <t>Scope 3 : autres émissions indirectes de GES - incluent les émissions amont de production des carburants et des véhicules ainsi que toutes les émissions du transport externalisé</t>
  </si>
  <si>
    <t>TTW (tank-to-wheel) = émissions "du réservoir à la roue" (combustion)</t>
  </si>
  <si>
    <t>WTW (well-to-wheel) = émissions "du puits à la roue" (cycle de vie complet de l'énergie)</t>
  </si>
  <si>
    <t>WTT (well-to-tank) = émissions "du puits au réservoir" (production de l'énergie en amont)</t>
  </si>
  <si>
    <t>Pour le transport sous température dirigée, les émissions totales de GES sont majorées de 15 % sous l'effet des fuites de fluides frigorigènes</t>
  </si>
  <si>
    <t>Les cellules bleues sont automatiquement complétées et ne peuvent être manuellement modifiées</t>
  </si>
  <si>
    <t>INFORMATIONS GÉNÉRALES</t>
  </si>
  <si>
    <t>Adresse du titulaire</t>
  </si>
  <si>
    <t>(numéro et rue)</t>
  </si>
  <si>
    <t>(complément d'adresse)</t>
  </si>
  <si>
    <t>(code postal et ville)</t>
  </si>
  <si>
    <t>Année 2023</t>
  </si>
  <si>
    <t>Couverture de la déclaration</t>
  </si>
  <si>
    <t>Sélectionner</t>
  </si>
  <si>
    <t>Services de transport payés (amont du fournisseur)</t>
  </si>
  <si>
    <t>Toutes les activités de transport intégrées dans les prestations de services logistiques mobilisées par le marché (aval du fournisseur)</t>
  </si>
  <si>
    <t>Uniquement l'activité de transport fournie par les transporteurs finaux (aval du fournisseur)</t>
  </si>
  <si>
    <t>Émissions provenant des sites logistiques</t>
  </si>
  <si>
    <t>Vérification des données par un tiers indépendant ?</t>
  </si>
  <si>
    <t>Si oui, préciser la raison sociale du tiers indépendant et le référentiel méthodologique appliqué pour la vérification</t>
  </si>
  <si>
    <t>SYNTHÈSE</t>
  </si>
  <si>
    <t>Les cellules sont automatiquement complétées et ne sont pas modifiables manuellement. Pour apporter des modifications, se reporter aux onglets concernés.</t>
  </si>
  <si>
    <t>TOTAL DES ÉMISSIONS DE GAZ À EFFET DE SERRE</t>
  </si>
  <si>
    <t>kgCO2e</t>
  </si>
  <si>
    <t xml:space="preserve"> - les émissions amont de production des véhicules</t>
  </si>
  <si>
    <t xml:space="preserve"> - toutes les émissions du transport externalisé</t>
  </si>
  <si>
    <t xml:space="preserve"> - les émissions amont de production des carburants</t>
  </si>
  <si>
    <t>INTENSITÉ TOTALE DES ÉMISSIONS DE GAZ À EFFET DE SERRE</t>
  </si>
  <si>
    <t>kgCO2e/tkm</t>
  </si>
  <si>
    <t>Répartition des émissions de GES</t>
  </si>
  <si>
    <t>Élément de la chaîne de transport / mode de transport</t>
  </si>
  <si>
    <t>Sites logistiques (plateformes)</t>
  </si>
  <si>
    <t>% du total d'émissions de GES</t>
  </si>
  <si>
    <t>Raison sociale du tiers indépendant et référentiel méthodologique appliqué pour la vérification</t>
  </si>
  <si>
    <t>Type d'énergie</t>
  </si>
  <si>
    <t>Caractéristiques du chargement</t>
  </si>
  <si>
    <t>Conteneur</t>
  </si>
  <si>
    <t>Automobiles</t>
  </si>
  <si>
    <t>Produits_chimiques</t>
  </si>
  <si>
    <t>Charbon_Acier</t>
  </si>
  <si>
    <t>Matériels_Matériaux_Construction</t>
  </si>
  <si>
    <t>Produits_manufacturés</t>
  </si>
  <si>
    <t>Céréales</t>
  </si>
  <si>
    <t>Ensemble_articulé_camion_remorque</t>
  </si>
  <si>
    <t>Remorque_seule</t>
  </si>
  <si>
    <t>Mixte_Basse_densité</t>
  </si>
  <si>
    <t>Mixte_Moyenne_densité</t>
  </si>
  <si>
    <t>Mixte_Densité_élevée</t>
  </si>
  <si>
    <r>
      <t xml:space="preserve">DÉTERMINATION DES ÉMISSIONS DE GAZ À EFFET DE SERRE GÉNÉRÉES PAR LES PRESTATIONS DE TRANSPORT </t>
    </r>
    <r>
      <rPr>
        <b/>
        <sz val="10"/>
        <color rgb="FFFF0000"/>
        <rFont val="Arial"/>
        <family val="2"/>
      </rPr>
      <t>FERROVIAIRE</t>
    </r>
    <r>
      <rPr>
        <b/>
        <sz val="10"/>
        <color theme="1"/>
        <rFont val="Arial"/>
        <family val="2"/>
      </rPr>
      <t xml:space="preserve"> MOBILISÉES DANS LE MARCHÉ</t>
    </r>
  </si>
  <si>
    <t>Scope 3 : autres émissions indirectes de GES, dont</t>
  </si>
  <si>
    <r>
      <t xml:space="preserve">DÉTERMINATION DES ÉMISSIONS DE GAZ À EFFET DE SERRE GÉNÉRÉES PAR LES PRESTATIONS DE TRANSPORT </t>
    </r>
    <r>
      <rPr>
        <b/>
        <sz val="10"/>
        <color rgb="FFFF0000"/>
        <rFont val="Arial"/>
        <family val="2"/>
      </rPr>
      <t>FLUVIAL</t>
    </r>
    <r>
      <rPr>
        <b/>
        <sz val="10"/>
        <color theme="1"/>
        <rFont val="Arial"/>
        <family val="2"/>
      </rPr>
      <t xml:space="preserve"> MOBILISÉES DANS LE MARCHÉ</t>
    </r>
  </si>
  <si>
    <r>
      <t>Bateau_motorisé_capacité</t>
    </r>
    <r>
      <rPr>
        <sz val="10"/>
        <color theme="1"/>
        <rFont val="Calibri"/>
        <family val="2"/>
      </rPr>
      <t>≤</t>
    </r>
    <r>
      <rPr>
        <sz val="10"/>
        <color theme="1"/>
        <rFont val="Arial"/>
        <family val="2"/>
      </rPr>
      <t>399tpl</t>
    </r>
  </si>
  <si>
    <r>
      <t>Bateau_motorisé_capacité</t>
    </r>
    <r>
      <rPr>
        <sz val="10"/>
        <color theme="1"/>
        <rFont val="Calibri"/>
        <family val="2"/>
      </rPr>
      <t>≤</t>
    </r>
    <r>
      <rPr>
        <sz val="10"/>
        <color theme="1"/>
        <rFont val="Arial"/>
        <family val="2"/>
      </rPr>
      <t>649tpl</t>
    </r>
  </si>
  <si>
    <r>
      <t>Bateau_motorisé_capacité</t>
    </r>
    <r>
      <rPr>
        <sz val="10"/>
        <color theme="1"/>
        <rFont val="Calibri"/>
        <family val="2"/>
      </rPr>
      <t>≤</t>
    </r>
    <r>
      <rPr>
        <sz val="10"/>
        <color theme="1"/>
        <rFont val="Arial"/>
        <family val="2"/>
      </rPr>
      <t>999tpl</t>
    </r>
  </si>
  <si>
    <r>
      <t>Bateau_motorisé_capacité</t>
    </r>
    <r>
      <rPr>
        <sz val="10"/>
        <color theme="1"/>
        <rFont val="Calibri"/>
        <family val="2"/>
      </rPr>
      <t>≤</t>
    </r>
    <r>
      <rPr>
        <sz val="10"/>
        <color theme="1"/>
        <rFont val="Arial"/>
        <family val="2"/>
      </rPr>
      <t>1499tpl</t>
    </r>
  </si>
  <si>
    <r>
      <t>Bateau_motorisé_capacité</t>
    </r>
    <r>
      <rPr>
        <sz val="10"/>
        <color theme="1"/>
        <rFont val="Calibri"/>
        <family val="2"/>
      </rPr>
      <t>≤</t>
    </r>
    <r>
      <rPr>
        <sz val="10"/>
        <color theme="1"/>
        <rFont val="Arial"/>
        <family val="2"/>
      </rPr>
      <t>2999tpl</t>
    </r>
  </si>
  <si>
    <r>
      <t>Pousseur_avec_barge_P</t>
    </r>
    <r>
      <rPr>
        <sz val="10"/>
        <color theme="1"/>
        <rFont val="Calibri"/>
        <family val="2"/>
      </rPr>
      <t>≤</t>
    </r>
    <r>
      <rPr>
        <sz val="10"/>
        <color theme="1"/>
        <rFont val="Arial"/>
        <family val="2"/>
      </rPr>
      <t>879kW</t>
    </r>
  </si>
  <si>
    <t>Pousseur_avec_barge_P≤879kW</t>
  </si>
  <si>
    <t>Pousseur_avec_barge_Pmin_880kW</t>
  </si>
  <si>
    <t>Bateau_motorisé_capacité≤399tpl</t>
  </si>
  <si>
    <t>Bateau_motorisé_capacité≤649tpl</t>
  </si>
  <si>
    <t>Bateau_motorisé_capacité≤999tpl</t>
  </si>
  <si>
    <t>Bateau_motorisé_capacité≤1499tpl</t>
  </si>
  <si>
    <t>Bateau_motorisé_capacité≤2999tpl</t>
  </si>
  <si>
    <r>
      <t xml:space="preserve">DÉTERMINATION DES ÉMISSIONS DE GAZ À EFFET DE SERRE GÉNÉRÉES PAR LES PRESTATIONS DE TRANSPORT </t>
    </r>
    <r>
      <rPr>
        <b/>
        <sz val="10"/>
        <color rgb="FFFF0000"/>
        <rFont val="Arial"/>
        <family val="2"/>
      </rPr>
      <t>MARITIME</t>
    </r>
    <r>
      <rPr>
        <b/>
        <sz val="10"/>
        <color theme="1"/>
        <rFont val="Arial"/>
        <family val="2"/>
      </rPr>
      <t xml:space="preserve"> MOBILISÉES DANS LE MARCHÉ</t>
    </r>
  </si>
  <si>
    <r>
      <t>Pétrolier_capacité</t>
    </r>
    <r>
      <rPr>
        <sz val="10"/>
        <color theme="1"/>
        <rFont val="Calibri"/>
        <family val="2"/>
      </rPr>
      <t>≤</t>
    </r>
    <r>
      <rPr>
        <sz val="10"/>
        <color theme="1"/>
        <rFont val="Arial"/>
        <family val="2"/>
      </rPr>
      <t>5000tpl</t>
    </r>
  </si>
  <si>
    <t>Fioul_lourd_HFO</t>
  </si>
  <si>
    <t>Gazole_MGO</t>
  </si>
  <si>
    <r>
      <t>Pétrolier_capacité</t>
    </r>
    <r>
      <rPr>
        <sz val="10"/>
        <color theme="1"/>
        <rFont val="Calibri"/>
        <family val="2"/>
      </rPr>
      <t>≤</t>
    </r>
    <r>
      <rPr>
        <sz val="10"/>
        <color theme="1"/>
        <rFont val="Arial"/>
        <family val="2"/>
      </rPr>
      <t>60000tpl</t>
    </r>
  </si>
  <si>
    <r>
      <t>Pétrolier_capacité</t>
    </r>
    <r>
      <rPr>
        <sz val="10"/>
        <color theme="1"/>
        <rFont val="Calibri"/>
        <family val="2"/>
      </rPr>
      <t>≤</t>
    </r>
    <r>
      <rPr>
        <sz val="10"/>
        <color theme="1"/>
        <rFont val="Arial"/>
        <family val="2"/>
      </rPr>
      <t>200000tpl</t>
    </r>
  </si>
  <si>
    <t>Bateau_motorisé_capacité_sup_3000tpl</t>
  </si>
  <si>
    <t>Pétrolier_capacité_sup_200000tpl</t>
  </si>
  <si>
    <r>
      <t>Cargo_divers_capacité</t>
    </r>
    <r>
      <rPr>
        <sz val="10"/>
        <color theme="1"/>
        <rFont val="Calibri"/>
        <family val="2"/>
      </rPr>
      <t>≤</t>
    </r>
    <r>
      <rPr>
        <sz val="10"/>
        <color theme="1"/>
        <rFont val="Arial"/>
        <family val="2"/>
      </rPr>
      <t>20000tpl</t>
    </r>
  </si>
  <si>
    <r>
      <t>Cargo_divers_capacité</t>
    </r>
    <r>
      <rPr>
        <sz val="10"/>
        <color theme="1"/>
        <rFont val="Calibri"/>
        <family val="2"/>
      </rPr>
      <t>≤</t>
    </r>
    <r>
      <rPr>
        <sz val="10"/>
        <color theme="1"/>
        <rFont val="Arial"/>
        <family val="2"/>
      </rPr>
      <t>10000tpl</t>
    </r>
  </si>
  <si>
    <r>
      <t>Vraquier_capacité</t>
    </r>
    <r>
      <rPr>
        <sz val="10"/>
        <color theme="1"/>
        <rFont val="Calibri"/>
        <family val="2"/>
      </rPr>
      <t>≤</t>
    </r>
    <r>
      <rPr>
        <sz val="10"/>
        <color theme="1"/>
        <rFont val="Arial"/>
        <family val="2"/>
      </rPr>
      <t>10000tpl</t>
    </r>
  </si>
  <si>
    <t>Vraquier_capacité≤10000tpl</t>
  </si>
  <si>
    <t>Vraquier_capacité≤100000tpl</t>
  </si>
  <si>
    <t>Vraquier_capacité_sup_100000tpl</t>
  </si>
  <si>
    <t>Roulier_RoRo_Moyen</t>
  </si>
  <si>
    <t>Roulier_RoRo_Remorques_seules</t>
  </si>
  <si>
    <t>Roulier_RoRo_Camions_Remorques</t>
  </si>
  <si>
    <t>Roulier_mixte_RoPax</t>
  </si>
  <si>
    <t>Porte_conteneur_Panama_commercial</t>
  </si>
  <si>
    <t>Porte_conteneur_Transatlantique</t>
  </si>
  <si>
    <t>Porte_conteneur_Trans-Suez</t>
  </si>
  <si>
    <t>Porte_conteneur_Transpacifique</t>
  </si>
  <si>
    <t>Porte_conteneur_autres_liaisons</t>
  </si>
  <si>
    <t>Pétrolier_capacité≤5000tpl</t>
  </si>
  <si>
    <t>Pétrolier_capacité≤60000tpl</t>
  </si>
  <si>
    <t>Pétrolier_capacité≤200000tpl</t>
  </si>
  <si>
    <t>Cargo_divers_capacité≤10000tpl</t>
  </si>
  <si>
    <t>Cargo_divers_capacité≤20000tpl</t>
  </si>
  <si>
    <t>Pour le transport sous température dirigée, les émissions totales de GES sont majorées de 70 % sous l'effet des fuites de fluides frigorigènes</t>
  </si>
  <si>
    <r>
      <t xml:space="preserve">DÉTERMINATION DES ÉMISSIONS DE GAZ À EFFET DE SERRE GÉNÉRÉES PAR LES PRESTATIONS DE TRANSPORT </t>
    </r>
    <r>
      <rPr>
        <b/>
        <sz val="10"/>
        <color rgb="FFFF0000"/>
        <rFont val="Arial"/>
        <family val="2"/>
      </rPr>
      <t>AÉRIEN</t>
    </r>
    <r>
      <rPr>
        <b/>
        <sz val="10"/>
        <color theme="1"/>
        <rFont val="Arial"/>
        <family val="2"/>
      </rPr>
      <t xml:space="preserve"> MOBILISÉES DANS LE MARCHÉ</t>
    </r>
  </si>
  <si>
    <t>Kérosène_Jet_A1_A</t>
  </si>
  <si>
    <t>Carburéacteur_Jet_B</t>
  </si>
  <si>
    <t>Essence_AvGas</t>
  </si>
  <si>
    <t>Type d'appareil</t>
  </si>
  <si>
    <r>
      <t>Passagers</t>
    </r>
    <r>
      <rPr>
        <sz val="10"/>
        <color theme="1"/>
        <rFont val="Calibri"/>
        <family val="2"/>
      </rPr>
      <t>≤</t>
    </r>
    <r>
      <rPr>
        <sz val="10"/>
        <color theme="1"/>
        <rFont val="Arial"/>
        <family val="2"/>
      </rPr>
      <t>50p_D</t>
    </r>
    <r>
      <rPr>
        <sz val="10"/>
        <color theme="1"/>
        <rFont val="Calibri"/>
        <family val="2"/>
      </rPr>
      <t>≤</t>
    </r>
    <r>
      <rPr>
        <sz val="10"/>
        <color theme="1"/>
        <rFont val="Arial"/>
        <family val="2"/>
      </rPr>
      <t>1000km</t>
    </r>
  </si>
  <si>
    <r>
      <t>Passagers</t>
    </r>
    <r>
      <rPr>
        <sz val="10"/>
        <color theme="1"/>
        <rFont val="Calibri"/>
        <family val="2"/>
      </rPr>
      <t>≤</t>
    </r>
    <r>
      <rPr>
        <sz val="10"/>
        <color theme="1"/>
        <rFont val="Arial"/>
        <family val="2"/>
      </rPr>
      <t>50p_D</t>
    </r>
    <r>
      <rPr>
        <sz val="10"/>
        <color theme="1"/>
        <rFont val="Calibri"/>
        <family val="2"/>
      </rPr>
      <t>≤</t>
    </r>
    <r>
      <rPr>
        <sz val="10"/>
        <color theme="1"/>
        <rFont val="Arial"/>
        <family val="2"/>
      </rPr>
      <t>3500km</t>
    </r>
  </si>
  <si>
    <r>
      <t>Passagers</t>
    </r>
    <r>
      <rPr>
        <sz val="10"/>
        <color theme="1"/>
        <rFont val="Calibri"/>
        <family val="2"/>
      </rPr>
      <t>≤</t>
    </r>
    <r>
      <rPr>
        <sz val="10"/>
        <color theme="1"/>
        <rFont val="Arial"/>
        <family val="2"/>
      </rPr>
      <t>100p_D</t>
    </r>
    <r>
      <rPr>
        <sz val="10"/>
        <color theme="1"/>
        <rFont val="Calibri"/>
        <family val="2"/>
      </rPr>
      <t>≤</t>
    </r>
    <r>
      <rPr>
        <sz val="10"/>
        <color theme="1"/>
        <rFont val="Arial"/>
        <family val="2"/>
      </rPr>
      <t>1000km</t>
    </r>
  </si>
  <si>
    <r>
      <t>Passagers</t>
    </r>
    <r>
      <rPr>
        <sz val="10"/>
        <color theme="1"/>
        <rFont val="Calibri"/>
        <family val="2"/>
      </rPr>
      <t>≤</t>
    </r>
    <r>
      <rPr>
        <sz val="10"/>
        <color theme="1"/>
        <rFont val="Arial"/>
        <family val="2"/>
      </rPr>
      <t>100p_D</t>
    </r>
    <r>
      <rPr>
        <sz val="10"/>
        <color theme="1"/>
        <rFont val="Calibri"/>
        <family val="2"/>
      </rPr>
      <t>≤</t>
    </r>
    <r>
      <rPr>
        <sz val="10"/>
        <color theme="1"/>
        <rFont val="Arial"/>
        <family val="2"/>
      </rPr>
      <t>3500km</t>
    </r>
  </si>
  <si>
    <r>
      <t>Passagers</t>
    </r>
    <r>
      <rPr>
        <sz val="10"/>
        <color theme="1"/>
        <rFont val="Calibri"/>
        <family val="2"/>
      </rPr>
      <t>≤</t>
    </r>
    <r>
      <rPr>
        <sz val="10"/>
        <color theme="1"/>
        <rFont val="Arial"/>
        <family val="2"/>
      </rPr>
      <t>220p_D</t>
    </r>
    <r>
      <rPr>
        <sz val="10"/>
        <color theme="1"/>
        <rFont val="Calibri"/>
        <family val="2"/>
      </rPr>
      <t>≤</t>
    </r>
    <r>
      <rPr>
        <sz val="10"/>
        <color theme="1"/>
        <rFont val="Arial"/>
        <family val="2"/>
      </rPr>
      <t>1000km</t>
    </r>
  </si>
  <si>
    <r>
      <t>Passagers</t>
    </r>
    <r>
      <rPr>
        <sz val="10"/>
        <color theme="1"/>
        <rFont val="Calibri"/>
        <family val="2"/>
      </rPr>
      <t>≤</t>
    </r>
    <r>
      <rPr>
        <sz val="10"/>
        <color theme="1"/>
        <rFont val="Arial"/>
        <family val="2"/>
      </rPr>
      <t>220p_D</t>
    </r>
    <r>
      <rPr>
        <sz val="10"/>
        <color theme="1"/>
        <rFont val="Calibri"/>
        <family val="2"/>
      </rPr>
      <t>≤</t>
    </r>
    <r>
      <rPr>
        <sz val="10"/>
        <color theme="1"/>
        <rFont val="Arial"/>
        <family val="2"/>
      </rPr>
      <t>3500km</t>
    </r>
  </si>
  <si>
    <r>
      <t>Passagers</t>
    </r>
    <r>
      <rPr>
        <sz val="10"/>
        <color theme="1"/>
        <rFont val="Calibri"/>
        <family val="2"/>
      </rPr>
      <t>≤</t>
    </r>
    <r>
      <rPr>
        <sz val="10"/>
        <color theme="1"/>
        <rFont val="Arial"/>
        <family val="2"/>
      </rPr>
      <t>220p_Dmin_3501km</t>
    </r>
  </si>
  <si>
    <r>
      <t>Passagers_min_221p_D</t>
    </r>
    <r>
      <rPr>
        <sz val="10"/>
        <color theme="1"/>
        <rFont val="Calibri"/>
        <family val="2"/>
      </rPr>
      <t>≤</t>
    </r>
    <r>
      <rPr>
        <sz val="10"/>
        <color theme="1"/>
        <rFont val="Arial"/>
        <family val="2"/>
      </rPr>
      <t>3500km</t>
    </r>
  </si>
  <si>
    <t>Passagers_min_221p_Dmin_3501km</t>
  </si>
  <si>
    <r>
      <t>Cargo_capacité</t>
    </r>
    <r>
      <rPr>
        <sz val="10"/>
        <color theme="1"/>
        <rFont val="Calibri"/>
        <family val="2"/>
      </rPr>
      <t>≤</t>
    </r>
    <r>
      <rPr>
        <sz val="10"/>
        <color theme="1"/>
        <rFont val="Arial"/>
        <family val="2"/>
      </rPr>
      <t>25t</t>
    </r>
  </si>
  <si>
    <t>Cargo_capacité≤100t</t>
  </si>
  <si>
    <r>
      <t>Cargo_capacité_sup_100t_D</t>
    </r>
    <r>
      <rPr>
        <sz val="10"/>
        <color theme="1"/>
        <rFont val="Calibri"/>
        <family val="2"/>
      </rPr>
      <t>≤</t>
    </r>
    <r>
      <rPr>
        <sz val="10"/>
        <color theme="1"/>
        <rFont val="Arial"/>
        <family val="2"/>
      </rPr>
      <t>1000km</t>
    </r>
  </si>
  <si>
    <r>
      <t>Cargo_capacité_sup_100t_D</t>
    </r>
    <r>
      <rPr>
        <sz val="10"/>
        <color theme="1"/>
        <rFont val="Calibri"/>
        <family val="2"/>
      </rPr>
      <t>≤</t>
    </r>
    <r>
      <rPr>
        <sz val="10"/>
        <color theme="1"/>
        <rFont val="Arial"/>
        <family val="2"/>
      </rPr>
      <t>3500km</t>
    </r>
  </si>
  <si>
    <t>Cargo_capacité_sup_100t_Dmin_3501km</t>
  </si>
  <si>
    <t>Passagers≤50p_D≤1000km</t>
  </si>
  <si>
    <t>Passagers≤50p_D≤3500km</t>
  </si>
  <si>
    <t>Passagers≤100p_D≤1000km</t>
  </si>
  <si>
    <t>Passagers≤100p_D≤3500km</t>
  </si>
  <si>
    <t>Passagers≤220p_D≤1000km</t>
  </si>
  <si>
    <t>Passagers≤220p_D≤3500km</t>
  </si>
  <si>
    <t>Passagers≤220p_Dmin_3501km</t>
  </si>
  <si>
    <t>Passagers_min_221p_D≤3500km</t>
  </si>
  <si>
    <t>Cargo_capacité≤25t</t>
  </si>
  <si>
    <t>Cargo_capacité_sup_100t_D≤1000km</t>
  </si>
  <si>
    <t>Cargo_capacité_sup_100t_D≤3500km</t>
  </si>
  <si>
    <t>(Réservé)</t>
  </si>
  <si>
    <t>Type de bateau</t>
  </si>
  <si>
    <t>Type de navire</t>
  </si>
  <si>
    <r>
      <t xml:space="preserve">Prestations de transport </t>
    </r>
    <r>
      <rPr>
        <b/>
        <sz val="10"/>
        <color theme="1"/>
        <rFont val="Arial"/>
        <family val="2"/>
      </rPr>
      <t>externalisées</t>
    </r>
  </si>
  <si>
    <t>Pays</t>
  </si>
  <si>
    <t>Type de site</t>
  </si>
  <si>
    <t>Transbordement</t>
  </si>
  <si>
    <t>Température</t>
  </si>
  <si>
    <t>Conditionnement</t>
  </si>
  <si>
    <t>Éclairage</t>
  </si>
  <si>
    <t>Stockage et manutention</t>
  </si>
  <si>
    <t>Gazole (l)</t>
  </si>
  <si>
    <t>Essence (l)</t>
  </si>
  <si>
    <t>Gaz naturel</t>
  </si>
  <si>
    <t>Gaz naturel (kWh)</t>
  </si>
  <si>
    <t>Électricité (kWh)</t>
  </si>
  <si>
    <t>Fioul (l)</t>
  </si>
  <si>
    <t>Ambiante</t>
  </si>
  <si>
    <t>Données primaires de consommation ?</t>
  </si>
  <si>
    <t>Réfrigération (le cas échéant)</t>
  </si>
  <si>
    <r>
      <t xml:space="preserve">DÉTERMINATION DES ÉMISSIONS DE GAZ À EFFET DE SERRE </t>
    </r>
    <r>
      <rPr>
        <b/>
        <sz val="10"/>
        <color rgb="FFFF0000"/>
        <rFont val="Arial"/>
        <family val="2"/>
      </rPr>
      <t>DES SITES LOGISTIQUES</t>
    </r>
    <r>
      <rPr>
        <b/>
        <sz val="10"/>
        <color theme="1"/>
        <rFont val="Arial"/>
        <family val="2"/>
      </rPr>
      <t xml:space="preserve"> GÉNÉRÉES PAR LES PRESTATIONS DE TRANSPORT MOBILISÉES DANS LE MARCHÉ</t>
    </r>
  </si>
  <si>
    <t>Chauffage principal</t>
  </si>
  <si>
    <r>
      <t xml:space="preserve">Prestations </t>
    </r>
    <r>
      <rPr>
        <b/>
        <sz val="10"/>
        <color theme="1"/>
        <rFont val="Arial"/>
        <family val="2"/>
      </rPr>
      <t>externalisées</t>
    </r>
  </si>
  <si>
    <t>Stockage_transbordement</t>
  </si>
  <si>
    <t>Contrôlée</t>
  </si>
  <si>
    <t>Masse totale de marchandises prises en charge (t)</t>
  </si>
  <si>
    <t>Masse totale de marchandises prises en charge
(t)</t>
  </si>
  <si>
    <t>Facteur d'intensité GES (kgCO2e/t)</t>
  </si>
  <si>
    <t>Type de fluide</t>
  </si>
  <si>
    <t>France</t>
  </si>
  <si>
    <t>Émirats Arabes Unis</t>
  </si>
  <si>
    <t>Autriche</t>
  </si>
  <si>
    <t>Afrique du Sud</t>
  </si>
  <si>
    <t>Belgique</t>
  </si>
  <si>
    <t>Bulgarie</t>
  </si>
  <si>
    <t>Brésil</t>
  </si>
  <si>
    <t>Canada</t>
  </si>
  <si>
    <t>Suisse</t>
  </si>
  <si>
    <t>Chine</t>
  </si>
  <si>
    <t>Chypre</t>
  </si>
  <si>
    <t>Allemagne</t>
  </si>
  <si>
    <t>Danemark</t>
  </si>
  <si>
    <t>Estonie</t>
  </si>
  <si>
    <t>Espagne</t>
  </si>
  <si>
    <t>Finlande</t>
  </si>
  <si>
    <t>République tchèque</t>
  </si>
  <si>
    <t>Royaume-Uni</t>
  </si>
  <si>
    <t>Grèce</t>
  </si>
  <si>
    <t>Croatie</t>
  </si>
  <si>
    <t>Hongrie</t>
  </si>
  <si>
    <t>Irlande</t>
  </si>
  <si>
    <t>Inde</t>
  </si>
  <si>
    <t>Islande</t>
  </si>
  <si>
    <t>Italie</t>
  </si>
  <si>
    <t>Japon</t>
  </si>
  <si>
    <t>Corée du Sud</t>
  </si>
  <si>
    <t>Lituanie</t>
  </si>
  <si>
    <t>Luxembourg</t>
  </si>
  <si>
    <t>Lettonie</t>
  </si>
  <si>
    <t>Macédoine du Nord</t>
  </si>
  <si>
    <t>Malte</t>
  </si>
  <si>
    <t>Mexique</t>
  </si>
  <si>
    <t>Malaisie</t>
  </si>
  <si>
    <t>Pays-Bas</t>
  </si>
  <si>
    <t>Norvège</t>
  </si>
  <si>
    <t>Philippines</t>
  </si>
  <si>
    <t>Pologne</t>
  </si>
  <si>
    <t>Portugal</t>
  </si>
  <si>
    <t>Roumanie</t>
  </si>
  <si>
    <t>Serbie</t>
  </si>
  <si>
    <t>Russie</t>
  </si>
  <si>
    <t>Suède</t>
  </si>
  <si>
    <t>Singapour</t>
  </si>
  <si>
    <t>Slovénie</t>
  </si>
  <si>
    <t>Slovaquie</t>
  </si>
  <si>
    <t>Thaïlande</t>
  </si>
  <si>
    <t>Taiwan</t>
  </si>
  <si>
    <t>Ukraine</t>
  </si>
  <si>
    <t>États-Unis</t>
  </si>
  <si>
    <t>Vietnam</t>
  </si>
  <si>
    <t>Arabie Saoudite</t>
  </si>
  <si>
    <t>Jordanie</t>
  </si>
  <si>
    <t>Turquie</t>
  </si>
  <si>
    <t>Qatar</t>
  </si>
  <si>
    <t>Maroc</t>
  </si>
  <si>
    <t>Algérie</t>
  </si>
  <si>
    <t>Égypte</t>
  </si>
  <si>
    <t>UE autres pays</t>
  </si>
  <si>
    <t>Autres pays du monde</t>
  </si>
  <si>
    <t>Fioul</t>
  </si>
  <si>
    <t>Émissions indirectes (WTT) de GES issues du combustible consommé
(kgCO2e)</t>
  </si>
  <si>
    <r>
      <t xml:space="preserve">Prestations </t>
    </r>
    <r>
      <rPr>
        <b/>
        <sz val="10"/>
        <color theme="1"/>
        <rFont val="Arial"/>
        <family val="2"/>
      </rPr>
      <t>internalisées</t>
    </r>
  </si>
  <si>
    <t>Émissions de GES (WTW)  
(kgCO2e)</t>
  </si>
  <si>
    <t>Intensité des émissions de GES
(kgCO2e/t)</t>
  </si>
  <si>
    <t>(hors sites logistiques)</t>
  </si>
  <si>
    <r>
      <t xml:space="preserve">En cellule </t>
    </r>
    <r>
      <rPr>
        <b/>
        <sz val="10"/>
        <color rgb="FF00B050"/>
        <rFont val="Arial"/>
        <family val="2"/>
      </rPr>
      <t>R17</t>
    </r>
    <r>
      <rPr>
        <sz val="10"/>
        <color theme="1"/>
        <rFont val="Arial"/>
        <family val="2"/>
      </rPr>
      <t>, le titulaire indique s'il dispose de données primaires de suivi des consommations des sites logistiques pour les prestations internalisées</t>
    </r>
  </si>
  <si>
    <r>
      <t xml:space="preserve">En cellule </t>
    </r>
    <r>
      <rPr>
        <b/>
        <sz val="10"/>
        <color rgb="FF00B050"/>
        <rFont val="Arial"/>
        <family val="2"/>
      </rPr>
      <t>AE17</t>
    </r>
    <r>
      <rPr>
        <sz val="10"/>
        <color theme="1"/>
        <rFont val="Arial"/>
        <family val="2"/>
      </rPr>
      <t>, le titulaire indique s'il dispose de données primaires de suivi des consommations des sites logistiques pour les prestations externalisées</t>
    </r>
  </si>
  <si>
    <t>FICHIER DE DÉCLARATION DES ÉMISSIONS DE GAZ À EFFET DE SERRE GÉNÉRÉES PAR LES PRESTATIONS DE TRANSPORT MOBILISÉES DANS LE MARCHÉ</t>
  </si>
  <si>
    <t>Lien vers le GLEC Framework</t>
  </si>
  <si>
    <t>Lien vers la norme ISO 14083</t>
  </si>
  <si>
    <t>Lien vers la Base Empreinte de l'ADEME</t>
  </si>
  <si>
    <t>Lien vers Ecoinvent</t>
  </si>
  <si>
    <r>
      <t xml:space="preserve">La quantification des émissions de GES repose sur le principe de calcul ci-dessous :
</t>
    </r>
    <r>
      <rPr>
        <b/>
        <sz val="10"/>
        <color theme="1"/>
        <rFont val="Arial"/>
        <family val="2"/>
      </rPr>
      <t xml:space="preserve">Émissions GES (kgCO2e) = donnée d'activité (unité) </t>
    </r>
    <r>
      <rPr>
        <b/>
        <sz val="10"/>
        <color theme="1"/>
        <rFont val="Calibri"/>
        <family val="2"/>
      </rPr>
      <t>×</t>
    </r>
    <r>
      <rPr>
        <b/>
        <sz val="10"/>
        <color theme="1"/>
        <rFont val="Arial"/>
        <family val="2"/>
      </rPr>
      <t xml:space="preserve"> facteur d'émission (kgCO2e/unité)</t>
    </r>
    <r>
      <rPr>
        <sz val="10"/>
        <color theme="1"/>
        <rFont val="Arial"/>
        <family val="2"/>
      </rPr>
      <t xml:space="preserve">
La donnée d'activité peut concerner la quantité mesurée de carburant consommé (ex. gazole en litres - auquel cas le facteur d'émission sera exprimé en kgCO2e/l) ou une quantité d'activité de transport (ex. activité de transport routier en tonne kilométrique (tkm) - auquel cas le facteur d'émission modélisé sera exprimé en kgCO2e/tkm).
Les facteurs d'émission utilisés pour les calculs du présent classeur sont en premier lieu issus de la Base Empreinte de l'ADEME, complétés dans certains cas par ceux de la norme ISO 14083:2023, de la base Ecoinvent et du GLEC Framework.</t>
    </r>
  </si>
  <si>
    <t>Le nombre de lignes disponibles dans le tableau ci-dessous est limité sans possibilité d'ajouter de ligne supplémentaire ;</t>
  </si>
  <si>
    <r>
      <t xml:space="preserve">En cellule </t>
    </r>
    <r>
      <rPr>
        <b/>
        <sz val="10"/>
        <color rgb="FF00B050"/>
        <rFont val="Arial"/>
        <family val="2"/>
      </rPr>
      <t>J17</t>
    </r>
    <r>
      <rPr>
        <sz val="10"/>
        <color theme="1"/>
        <rFont val="Arial"/>
        <family val="2"/>
      </rPr>
      <t>, le titulaire indique s'il dispose de données primaires de suivi des consommations de la flotte détenue pour les prestations de transport internalisées</t>
    </r>
  </si>
  <si>
    <r>
      <t xml:space="preserve">En cellule </t>
    </r>
    <r>
      <rPr>
        <b/>
        <sz val="10"/>
        <color rgb="FF00B050"/>
        <rFont val="Arial"/>
        <family val="2"/>
      </rPr>
      <t>N17</t>
    </r>
    <r>
      <rPr>
        <sz val="10"/>
        <color theme="1"/>
        <rFont val="Arial"/>
        <family val="2"/>
      </rPr>
      <t>, le titulaire indique s'il dispose de données primaires de suivi des consommations des flottes mobilisées pour les prestations externalisées</t>
    </r>
  </si>
  <si>
    <t>Signification</t>
  </si>
  <si>
    <t>Véhicule utilitaire léger de poids total autorisé en charge (PTAC) maximal de 3,5 tonnes</t>
  </si>
  <si>
    <t>Ensemble routier de poids total roulant autorisé (PTRA) maximal de 34 tonnes</t>
  </si>
  <si>
    <t>Chargement mixte de densité inférieure ou égale à 249 kg/m3</t>
  </si>
  <si>
    <t>Chargement mixte de densité supérieure ou égale à 400 kg/m3</t>
  </si>
  <si>
    <t>Bateau automoteur de capacité inférieure ou égale à 399 tonnes de port en lourd</t>
  </si>
  <si>
    <t>Bateau automoteur de capacité comprise entre 400 et 649 tonnes de port en lourd</t>
  </si>
  <si>
    <t>Chargement mixte de densité comprise entre 250 et 399 kg/m3</t>
  </si>
  <si>
    <t>Bateau automoteur de capacité comprise entre 650 et 999 tonnes de port en lourd</t>
  </si>
  <si>
    <t>Bateau automoteur de capacité comprise entre 1000 et 1499 tonnes de port en lourd</t>
  </si>
  <si>
    <t>Bateau automoteur de capacité comprise entre 1500 et 2999 tonnes de port en lourd</t>
  </si>
  <si>
    <t>Bateau automoteur de capacité supérieure ou égale à 3000 tonnes de port en lourd</t>
  </si>
  <si>
    <t>Camion porteur rigide de PTAC compris entre 3,6 et 7,5 tonnes</t>
  </si>
  <si>
    <t>Camion porteur rigide de PTAC compris entre 7,6 et 12 tonnes</t>
  </si>
  <si>
    <t>Camion porteur rigide de PTAC compris entre 13 et 20 tonnes</t>
  </si>
  <si>
    <t>Camion porteur rigide de PTAC compris entre 21 et 26 tonnes</t>
  </si>
  <si>
    <t>Camion porteur rigide de PTAC compris entre 27 et 32 tonnes</t>
  </si>
  <si>
    <t>Ensemble routier de PTRA compris entre 35 et 40 tonnes</t>
  </si>
  <si>
    <t>Ensemble routier de PTRA compris entre 41 et 44 tonnes</t>
  </si>
  <si>
    <t>Ensemble routier de PTRA compris entre 45 et 60 tonnes</t>
  </si>
  <si>
    <t>Ensemble routier de PTRA compris entre 61 et 72 tonnes</t>
  </si>
  <si>
    <t>Bateau pousseur avec barge de puissance inférieure ou égale à 879 kilowatts</t>
  </si>
  <si>
    <t>Bateau pousseur avec barge de puissance supérieure ou égale à 880 kilowatts</t>
  </si>
  <si>
    <t>Pétrolier de capacité inférieure ou égale à 5000 tonnes de port en lourd</t>
  </si>
  <si>
    <t>Vraquier de capacité inférieure ou égale à 10000 tonnes de port en lourd</t>
  </si>
  <si>
    <t>Pétrolier de capacité comprise entre 5001 et 60000 tonnes de port en lourd</t>
  </si>
  <si>
    <t>Pétrolier de capacité comprise entre 60001 et 200000 tonnes de port en lourd</t>
  </si>
  <si>
    <t>Pétrolier de capacité strictement supérieure à 200000 tonnes de port en lourd</t>
  </si>
  <si>
    <t>Cargo de marchandises diverses de capacité inférieure ou égale à 10000 tonnes de port en lourd</t>
  </si>
  <si>
    <t>Cargo de marchandises diverses de capacité comprise entre 10001 et 20000 tonnes de port en lourd</t>
  </si>
  <si>
    <t>Vraquier de capacité comprise entre 10001 et 100000 tonnes de port en lourd</t>
  </si>
  <si>
    <t>Vraquier de capacité strictement supérieure à 100000 tonnes de port en lourd</t>
  </si>
  <si>
    <t>Roulier mixte "Ro-Pax"</t>
  </si>
  <si>
    <t>Roulier "Ro-Ro" moyenne, marchandises uniquement</t>
  </si>
  <si>
    <t>Roulier "Ro-Ro" camion + remorque à bord</t>
  </si>
  <si>
    <t>Roulier "Ro-Ro" remorque seule à bord</t>
  </si>
  <si>
    <t>Porte-conteneur - Ligne commerciale Panama</t>
  </si>
  <si>
    <t>Porte-conteneur - Ligne commerciale transatlantique</t>
  </si>
  <si>
    <t>Porte-conteneur - Ligne commerciale trans-Suez</t>
  </si>
  <si>
    <t>Porte-conteneur - Ligne commerciale transpacifique</t>
  </si>
  <si>
    <t>Porte-conteneur - Autres lignes commerciales majeures</t>
  </si>
  <si>
    <t>Avion mixte passagers-fret de 50 sièges max pour une distance inférieure ou égale à 1000 km</t>
  </si>
  <si>
    <t>Avion mixte passagers-fret de 50 sièges max pour une distance comprise entre 1001 et 3500 km</t>
  </si>
  <si>
    <t>Avion mixte passagers-fret de 51 à 100 sièges pour une distance inférieure ou égale à 1000 km</t>
  </si>
  <si>
    <t>Avion mixte passagers-fret de 51 à 100 sièges max pour une distance comprise entre 1001 et 3500 km</t>
  </si>
  <si>
    <t>Avion mixte passagers-fret de 101 à 220 sièges pour une distance inférieure ou égale à 1000 km</t>
  </si>
  <si>
    <t>Avion mixte passagers-fret de 101 à 220 sièges pour une distance comprise entre 1001 et 3500 km</t>
  </si>
  <si>
    <t>Avion mixte passagers-fret de 101 à 220 sièges pour une distance strictement supérieure à 3500 km</t>
  </si>
  <si>
    <t>Avion mixte passagers-fret de plus de 220 sièges pour une distance inférieure ou égale à 3500 km</t>
  </si>
  <si>
    <t>Avion mixte passagers-fret de plus de 220 sièges pour une distance strictement supérieure à 3500 km</t>
  </si>
  <si>
    <t>Avion cargo uniquement de capacité inférieure ou égale à 25 tonnes</t>
  </si>
  <si>
    <t>Avion cargo uniquement de capacité comprise entre 26 et 100 tonnes</t>
  </si>
  <si>
    <t>Avion cargo uniquement de capacité strictement supérieure à 100 tonnes pour une distance inférieure ou égale à 1000 km</t>
  </si>
  <si>
    <t>Avion cargo uniquement de capacité strictement supérieure à 100 tonnes pour une distance comprise entre 1001 et 3500 km</t>
  </si>
  <si>
    <t>Avion cargo uniquement de capacité strictement supérieure à 100 tonnes pour une distance strictement supérieure à 3500 km</t>
  </si>
  <si>
    <t>Sites logistiques</t>
  </si>
  <si>
    <t>Site proposant des installations de stockage et de transbordement</t>
  </si>
  <si>
    <t>Références listes</t>
  </si>
  <si>
    <t>Chargement spécifique conteneur</t>
  </si>
  <si>
    <t>Chargement spécifique automobiles</t>
  </si>
  <si>
    <t>Chargement spécifique produits chimiques</t>
  </si>
  <si>
    <t>Chargement spécifique charbon et acier</t>
  </si>
  <si>
    <t>Chargement divers produits manufacturés</t>
  </si>
  <si>
    <t>Chargement spécifique céréales</t>
  </si>
  <si>
    <t>Chargement spécifique matériels et matériaux de construction</t>
  </si>
  <si>
    <t>Chargement spécifique remorque seule à bord</t>
  </si>
  <si>
    <t>Chargement spécifique camion + remorque à bord</t>
  </si>
  <si>
    <t>Le présent fichier permet de réaliser une évaluation simplifiée et automatisée des émissions de gaz à effet de serre générées par des opérations de transport. Les résultats générés permettent de répondre aux dispositions de la norme ISO 14083:2023 "Gaz à effet de serre — Quantification et déclaration des émissions de gaz à effet de serre résultant des opérations des chaînes de transport" et du GLEC Framework en matière de déclaration.</t>
  </si>
  <si>
    <t>Site uniquement de transbordement (manipulation d'une marchandise pour passer d'un mode/moyen de transport à un autre)</t>
  </si>
  <si>
    <r>
      <t xml:space="preserve">Sites logistiques </t>
    </r>
    <r>
      <rPr>
        <sz val="8"/>
        <color theme="1"/>
        <rFont val="Arial"/>
        <family val="2"/>
      </rPr>
      <t>(agrégation possible à la convenance du titulaire - ex. une ligne regroupant tous les sites français de stockage et transbordement à température ambiante)</t>
    </r>
  </si>
  <si>
    <r>
      <rPr>
        <sz val="10"/>
        <color theme="1"/>
        <rFont val="Calibri"/>
        <family val="2"/>
      </rPr>
      <t>→</t>
    </r>
    <r>
      <rPr>
        <sz val="10"/>
        <color theme="1"/>
        <rFont val="Arial"/>
        <family val="2"/>
      </rPr>
      <t xml:space="preserve"> Si </t>
    </r>
    <r>
      <rPr>
        <u/>
        <sz val="10"/>
        <color theme="1"/>
        <rFont val="Arial"/>
        <family val="2"/>
      </rPr>
      <t>oui</t>
    </r>
    <r>
      <rPr>
        <sz val="10"/>
        <color theme="1"/>
        <rFont val="Arial"/>
        <family val="2"/>
      </rPr>
      <t xml:space="preserve">, le titulaire renseigne les consommations en fonction des sources d'énergie pertinentes en colonnes </t>
    </r>
    <r>
      <rPr>
        <b/>
        <sz val="10"/>
        <color rgb="FF00B050"/>
        <rFont val="Arial"/>
        <family val="2"/>
      </rPr>
      <t>G à R</t>
    </r>
    <r>
      <rPr>
        <sz val="10"/>
        <color theme="1"/>
        <rFont val="Arial"/>
        <family val="2"/>
      </rPr>
      <t xml:space="preserve"> ; si </t>
    </r>
    <r>
      <rPr>
        <u/>
        <sz val="10"/>
        <color theme="1"/>
        <rFont val="Arial"/>
        <family val="2"/>
      </rPr>
      <t>non</t>
    </r>
    <r>
      <rPr>
        <sz val="10"/>
        <color theme="1"/>
        <rFont val="Arial"/>
        <family val="2"/>
      </rPr>
      <t>, il laisse ces colonnes vides et les calculs seront réalisés selon des modélisations par défaut</t>
    </r>
  </si>
  <si>
    <r>
      <rPr>
        <sz val="10"/>
        <color theme="1"/>
        <rFont val="Calibri"/>
        <family val="2"/>
      </rPr>
      <t>→</t>
    </r>
    <r>
      <rPr>
        <sz val="10"/>
        <color theme="1"/>
        <rFont val="Arial"/>
        <family val="2"/>
      </rPr>
      <t xml:space="preserve"> Si </t>
    </r>
    <r>
      <rPr>
        <u/>
        <sz val="10"/>
        <color theme="1"/>
        <rFont val="Arial"/>
        <family val="2"/>
      </rPr>
      <t>oui</t>
    </r>
    <r>
      <rPr>
        <sz val="10"/>
        <color theme="1"/>
        <rFont val="Arial"/>
        <family val="2"/>
      </rPr>
      <t xml:space="preserve">, le titulaire renseigne les consommations en fonction des sources d'énergie pertinentes en colonnes </t>
    </r>
    <r>
      <rPr>
        <b/>
        <sz val="10"/>
        <color rgb="FF00B050"/>
        <rFont val="Arial"/>
        <family val="2"/>
      </rPr>
      <t>T à AE</t>
    </r>
    <r>
      <rPr>
        <sz val="10"/>
        <color theme="1"/>
        <rFont val="Arial"/>
        <family val="2"/>
      </rPr>
      <t xml:space="preserve"> ; si </t>
    </r>
    <r>
      <rPr>
        <u/>
        <sz val="10"/>
        <color theme="1"/>
        <rFont val="Arial"/>
        <family val="2"/>
      </rPr>
      <t>non</t>
    </r>
    <r>
      <rPr>
        <sz val="10"/>
        <color theme="1"/>
        <rFont val="Arial"/>
        <family val="2"/>
      </rPr>
      <t>, il laisse ces colonnes vides et les calculs seront réalisés selon des modélisations par défaut</t>
    </r>
  </si>
  <si>
    <t>Le titulaire peut regrouper à sa convenance les sites logistiques répondant à des caractéristiques communes (ex. externalisé, par type de site communs dans un même pays)</t>
  </si>
  <si>
    <t>Le nombre de lignes disponibles dans le tableau ci-dessous est limité sans possibilité d'ajouter de ligne supplémentaire ; le titulaire est donc invité à réduire au maximum le nombre de lignes à utiliser</t>
  </si>
  <si>
    <r>
      <t xml:space="preserve">Prestations </t>
    </r>
    <r>
      <rPr>
        <b/>
        <sz val="10"/>
        <rFont val="Arial"/>
        <family val="2"/>
      </rPr>
      <t>internalisées</t>
    </r>
    <r>
      <rPr>
        <sz val="10"/>
        <rFont val="Arial"/>
        <family val="2"/>
      </rPr>
      <t xml:space="preserve"> (sites logistiques appartenant au titulaire)</t>
    </r>
  </si>
  <si>
    <r>
      <t xml:space="preserve">Prestations </t>
    </r>
    <r>
      <rPr>
        <b/>
        <sz val="10"/>
        <color theme="1"/>
        <rFont val="Arial"/>
        <family val="2"/>
      </rPr>
      <t>externalisées</t>
    </r>
    <r>
      <rPr>
        <sz val="10"/>
        <color theme="1"/>
        <rFont val="Arial"/>
        <family val="2"/>
      </rPr>
      <t xml:space="preserve"> (sites logistiques n'appartenant pas au titulaire)</t>
    </r>
  </si>
  <si>
    <t>Prestation de transport</t>
  </si>
  <si>
    <t>le titulaire est donc invité à réduire aux maximum le nombre de lignes utilisées</t>
  </si>
  <si>
    <t>Le titulaire peut regrouper à sa convenance les prestations de transport répondant à des caractéristiques communes (ex. externalisé, par type d'appareil et carburant commun)</t>
  </si>
  <si>
    <t>Le titulaire peut regrouper à sa convenance les prestations de transport répondant à des caractéristiques communes (ex. externalisé, par type de navire et carburant commun)</t>
  </si>
  <si>
    <t>Le titulaire peut regrouper à sa convenance les prestations de transport répondant à des caractéristiques communes (ex. externalisé, par type de bateau et carburant commun)</t>
  </si>
  <si>
    <r>
      <t xml:space="preserve">Prestation de transport </t>
    </r>
    <r>
      <rPr>
        <sz val="8"/>
        <color theme="1"/>
        <rFont val="Arial"/>
        <family val="2"/>
      </rPr>
      <t>(agrégation possible à la convenance du titulaire - ex. une ligne regroupant tous les transports en barge automotrice électrique sur la Seine au cours de l'année)</t>
    </r>
  </si>
  <si>
    <r>
      <rPr>
        <sz val="10"/>
        <color theme="1"/>
        <rFont val="Calibri"/>
        <family val="2"/>
      </rPr>
      <t>→</t>
    </r>
    <r>
      <rPr>
        <sz val="10"/>
        <color theme="1"/>
        <rFont val="Arial"/>
        <family val="2"/>
      </rPr>
      <t xml:space="preserve"> Si </t>
    </r>
    <r>
      <rPr>
        <u/>
        <sz val="10"/>
        <color theme="1"/>
        <rFont val="Arial"/>
        <family val="2"/>
      </rPr>
      <t>oui</t>
    </r>
    <r>
      <rPr>
        <sz val="10"/>
        <color theme="1"/>
        <rFont val="Arial"/>
        <family val="2"/>
      </rPr>
      <t xml:space="preserve">, le titulaire renseigne les consommations en colonne </t>
    </r>
    <r>
      <rPr>
        <b/>
        <sz val="10"/>
        <color rgb="FF00B050"/>
        <rFont val="Arial"/>
        <family val="2"/>
      </rPr>
      <t>I</t>
    </r>
    <r>
      <rPr>
        <sz val="10"/>
        <color theme="1"/>
        <rFont val="Arial"/>
        <family val="2"/>
      </rPr>
      <t xml:space="preserve"> ; si </t>
    </r>
    <r>
      <rPr>
        <u/>
        <sz val="10"/>
        <color theme="1"/>
        <rFont val="Arial"/>
        <family val="2"/>
      </rPr>
      <t>non</t>
    </r>
    <r>
      <rPr>
        <sz val="10"/>
        <color theme="1"/>
        <rFont val="Arial"/>
        <family val="2"/>
      </rPr>
      <t xml:space="preserve">, il laisse la colonne </t>
    </r>
    <r>
      <rPr>
        <b/>
        <sz val="10"/>
        <color rgb="FF00B050"/>
        <rFont val="Arial"/>
        <family val="2"/>
      </rPr>
      <t>I</t>
    </r>
    <r>
      <rPr>
        <sz val="10"/>
        <color theme="1"/>
        <rFont val="Arial"/>
        <family val="2"/>
      </rPr>
      <t xml:space="preserve"> vide et les calculs seront réalisés selon des modélisations par défaut</t>
    </r>
  </si>
  <si>
    <r>
      <rPr>
        <sz val="10"/>
        <color theme="1"/>
        <rFont val="Calibri"/>
        <family val="2"/>
      </rPr>
      <t>→</t>
    </r>
    <r>
      <rPr>
        <sz val="10"/>
        <color theme="1"/>
        <rFont val="Arial"/>
        <family val="2"/>
      </rPr>
      <t xml:space="preserve"> Si </t>
    </r>
    <r>
      <rPr>
        <u/>
        <sz val="10"/>
        <color theme="1"/>
        <rFont val="Arial"/>
        <family val="2"/>
      </rPr>
      <t>oui</t>
    </r>
    <r>
      <rPr>
        <sz val="10"/>
        <color theme="1"/>
        <rFont val="Arial"/>
        <family val="2"/>
      </rPr>
      <t xml:space="preserve">, le titulaire renseigne les consommations en colonne </t>
    </r>
    <r>
      <rPr>
        <b/>
        <sz val="10"/>
        <color rgb="FF00B050"/>
        <rFont val="Arial"/>
        <family val="2"/>
      </rPr>
      <t>M</t>
    </r>
    <r>
      <rPr>
        <sz val="10"/>
        <color theme="1"/>
        <rFont val="Arial"/>
        <family val="2"/>
      </rPr>
      <t xml:space="preserve"> ; si </t>
    </r>
    <r>
      <rPr>
        <u/>
        <sz val="10"/>
        <color theme="1"/>
        <rFont val="Arial"/>
        <family val="2"/>
      </rPr>
      <t>non</t>
    </r>
    <r>
      <rPr>
        <sz val="10"/>
        <color theme="1"/>
        <rFont val="Arial"/>
        <family val="2"/>
      </rPr>
      <t xml:space="preserve">, il laisse la colonne </t>
    </r>
    <r>
      <rPr>
        <b/>
        <sz val="10"/>
        <color rgb="FF00B050"/>
        <rFont val="Arial"/>
        <family val="2"/>
      </rPr>
      <t>M</t>
    </r>
    <r>
      <rPr>
        <sz val="10"/>
        <color theme="1"/>
        <rFont val="Arial"/>
        <family val="2"/>
      </rPr>
      <t xml:space="preserve"> vide et les calculs seront réalisés selon des modélisations par défaut</t>
    </r>
  </si>
  <si>
    <t>Le titulaire peut regrouper à sa convenance les prestations de transport répondant à des caractéristiques communes (ex. externalisé, par type de chargement et d'énergie commun)</t>
  </si>
  <si>
    <r>
      <t xml:space="preserve">Prestation de transport </t>
    </r>
    <r>
      <rPr>
        <sz val="8"/>
        <color theme="1"/>
        <rFont val="Arial"/>
        <family val="2"/>
      </rPr>
      <t>(agrégation possible à la convenance du titulaire - ex. une ligne regroupant tous les transports de céréales réalisés en train au gazole sur l'année)</t>
    </r>
  </si>
  <si>
    <r>
      <t xml:space="preserve">Prestations de transport </t>
    </r>
    <r>
      <rPr>
        <b/>
        <sz val="10"/>
        <color theme="1"/>
        <rFont val="Arial"/>
        <family val="2"/>
      </rPr>
      <t>internalisées</t>
    </r>
    <r>
      <rPr>
        <sz val="10"/>
        <color theme="1"/>
        <rFont val="Arial"/>
        <family val="2"/>
      </rPr>
      <t xml:space="preserve"> (réalisées avec des véhicules appartenant au titulaire)</t>
    </r>
  </si>
  <si>
    <r>
      <t xml:space="preserve">Prestation de transport </t>
    </r>
    <r>
      <rPr>
        <sz val="8"/>
        <color theme="1"/>
        <rFont val="Arial"/>
        <family val="2"/>
      </rPr>
      <t>(agrégation possible à la convenance du titulaire - ex. une ligne regroupant tous les transports effectués en VUL électriques à température dirigée sur l'année)</t>
    </r>
  </si>
  <si>
    <r>
      <t xml:space="preserve">Prestation de transport </t>
    </r>
    <r>
      <rPr>
        <sz val="8"/>
        <color theme="1"/>
        <rFont val="Arial"/>
        <family val="2"/>
      </rPr>
      <t>(agrégation possible à la convenance du titulaire - ex. une ligne regroupant tous les vols par avion cargo de moins de 25 t sur l'année)</t>
    </r>
  </si>
  <si>
    <r>
      <t xml:space="preserve">Prestation de transport </t>
    </r>
    <r>
      <rPr>
        <sz val="8"/>
        <color theme="1"/>
        <rFont val="Arial"/>
        <family val="2"/>
      </rPr>
      <t>(agrégation possible à la convenance du titulaire - ex. une ligne regroupant tous les transports en porte-conteneur trans-Suez sur l'année, au gazole, à température dirigée)</t>
    </r>
  </si>
  <si>
    <t>La colonne B sert à donner un intitulé (nom, numéro, etc. au choix du titulaire)</t>
  </si>
  <si>
    <t>à la ligne de données renseignée</t>
  </si>
  <si>
    <t>La colonne B sert à donner un intitulé (nom, numéro, etc. au choix du titulaire) à la ligne de données renseignée</t>
  </si>
  <si>
    <t>Le titulaire peut regrouper à sa convenance les prestations de transport répondant à des caractéristiques communes (ex. externalisé, par type de véhicule et carburant commun)</t>
  </si>
  <si>
    <r>
      <t>Le présent classeur contient 9 onglets outre celui-ci.
L'onglet</t>
    </r>
    <r>
      <rPr>
        <sz val="10"/>
        <rFont val="Arial"/>
        <family val="2"/>
      </rPr>
      <t xml:space="preserve"> '0_SYNTHESE'</t>
    </r>
    <r>
      <rPr>
        <sz val="10"/>
        <color theme="1"/>
        <rFont val="Arial"/>
        <family val="2"/>
      </rPr>
      <t xml:space="preserve"> restitue une déclaration synthétique des émissions de gaz à effet de serre (GES) du titulaire sur la base des informations renseignées dans les autres onglets. </t>
    </r>
    <r>
      <rPr>
        <b/>
        <sz val="10"/>
        <color theme="1"/>
        <rFont val="Arial"/>
        <family val="2"/>
      </rPr>
      <t>Aucune action n'est attendue de la part du titulaire sur cet onglet qui se complète automatiquement</t>
    </r>
    <r>
      <rPr>
        <sz val="10"/>
        <color theme="1"/>
        <rFont val="Arial"/>
        <family val="2"/>
      </rPr>
      <t xml:space="preserve">.
L'onglet '1_Infos_generales' regroupe les informations relatives au titulaire, au périmètre de couverture de la déclaration ainsi qu'aux informations relatives à sa vérification.
</t>
    </r>
    <r>
      <rPr>
        <b/>
        <sz val="10"/>
        <color theme="1"/>
        <rFont val="Arial"/>
        <family val="2"/>
      </rPr>
      <t>Le titulaire est invité à renseigner cet onglet en premier</t>
    </r>
    <r>
      <rPr>
        <sz val="10"/>
        <color theme="1"/>
        <rFont val="Arial"/>
        <family val="2"/>
      </rPr>
      <t xml:space="preserve">, compte tenu des informations qu'il sera en mesure de renseigner dans les onglets suivants.
Les onglets numérotés de 2 à 7 sont construits de manière analogue.
</t>
    </r>
    <r>
      <rPr>
        <b/>
        <sz val="10"/>
        <color theme="1"/>
        <rFont val="Arial"/>
        <family val="2"/>
      </rPr>
      <t>Une première partie "DONNÉES D'ENTRÉE" contient un tableau dont les cellules que le titulaire est invité à renseigner sont identifiés en jaune. L</t>
    </r>
    <r>
      <rPr>
        <sz val="10"/>
        <color theme="1"/>
        <rFont val="Arial"/>
        <family val="2"/>
      </rPr>
      <t xml:space="preserve">e tableau distingue les prestations dites internalisées, c'est-à-dire réalisées par des moyens internes au titulaire (véhicules / sites logistiques appartenant au titulaire) ou externalisées. </t>
    </r>
    <r>
      <rPr>
        <b/>
        <sz val="10"/>
        <color theme="1"/>
        <rFont val="Arial"/>
        <family val="2"/>
      </rPr>
      <t>Une deuxième partie "RÉSULTATS" restitue automatiquement la quantification des émissions de gaz à effet de serre</t>
    </r>
    <r>
      <rPr>
        <sz val="10"/>
        <color theme="1"/>
        <rFont val="Arial"/>
        <family val="2"/>
      </rPr>
      <t xml:space="preserve"> liée aux données renseignées.
</t>
    </r>
    <r>
      <rPr>
        <b/>
        <sz val="10"/>
        <color theme="1"/>
        <rFont val="Arial"/>
        <family val="2"/>
      </rPr>
      <t>Le titulaire renseigne en séparant par mode de transport</t>
    </r>
    <r>
      <rPr>
        <sz val="10"/>
        <color theme="1"/>
        <rFont val="Arial"/>
        <family val="2"/>
      </rPr>
      <t xml:space="preserve"> (routier, ferroviaire, fluvial, maritime, aérien) l</t>
    </r>
    <r>
      <rPr>
        <b/>
        <sz val="10"/>
        <color theme="1"/>
        <rFont val="Arial"/>
        <family val="2"/>
      </rPr>
      <t>es prestations réalisées au cours de l'exécution du marché dans la période de référence</t>
    </r>
    <r>
      <rPr>
        <sz val="10"/>
        <color theme="1"/>
        <rFont val="Arial"/>
        <family val="2"/>
      </rPr>
      <t xml:space="preserve"> indiquée en onglet '1_Infos_generales' </t>
    </r>
    <r>
      <rPr>
        <b/>
        <sz val="10"/>
        <color theme="1"/>
        <rFont val="Arial"/>
        <family val="2"/>
      </rPr>
      <t>- ex. recommandé : une année</t>
    </r>
    <r>
      <rPr>
        <sz val="10"/>
        <color theme="1"/>
        <rFont val="Arial"/>
        <family val="2"/>
      </rPr>
      <t xml:space="preserve">. Le titulaire ne renseigne que les modes de transport auxquels il recourt et laisse les autres onglets vides. À sa convenance, il peut choisir de renseigner ou non les données relatives aux sites logistiques (onglet '7_Sites_logistiques') intervenant dans la chaîne de transport pour les inclure à la quantification GES totale.
Au sein d'un mode de transport défini (ex. routier dans l'onglet '2_Routier'), le titulaire peut, à sa convenance, regrouper sur une même ligne du tableau "DONNÉES D'ENTRÉE" les prestations de transport répondant à des caractéristiques communes (ex. une ligne regroupant toutes les prestations de transport externalisées par VUL électrique à température dirigée sur l'année). Il définit en colonne B de ladite ligne un identifiant de son propre choix (ex. nom de la prestation / numéro / périmètre géographique, etc.).
</t>
    </r>
    <r>
      <rPr>
        <b/>
        <sz val="10"/>
        <color theme="1"/>
        <rFont val="Arial"/>
        <family val="2"/>
      </rPr>
      <t>Le titulaire est responsable des données qu'il renseigne dans les champs proposés</t>
    </r>
    <r>
      <rPr>
        <sz val="10"/>
        <color theme="1"/>
        <rFont val="Arial"/>
        <family val="2"/>
      </rPr>
      <t>. Il est invité à collecter les données d'entrée les plus précises possibles (données primaires = données mesurées) et à solliciler ses prestataires externes à cette fin lorsqu'elles concernent des prestations externalisées. À défaut, le titulaire pourra indiquer "Non" dans les champs "Données primaires ?" prévus dans chacun des onglets 2 à 7,</t>
    </r>
    <r>
      <rPr>
        <b/>
        <sz val="10"/>
        <color theme="1"/>
        <rFont val="Arial"/>
        <family val="2"/>
      </rPr>
      <t xml:space="preserve"> ce qui ne bloque en rien la réalisation des calculs</t>
    </r>
    <r>
      <rPr>
        <sz val="10"/>
        <color theme="1"/>
        <rFont val="Arial"/>
        <family val="2"/>
      </rPr>
      <t>. La quantification GES reposera alors sur des données modélisées par défaut issues de la Base Empreinte de l'ADEME et/ou le GLEC Framework.
Enfin, l'onglet 'Lexique' explicite davantage les intitulés sélectionnables des listes figurant en colonne C des tableaux "DONNÉES D'ENTRÉE".</t>
    </r>
  </si>
  <si>
    <t>Vélo</t>
  </si>
  <si>
    <t>Aucun</t>
  </si>
  <si>
    <t>Vélo_électrique</t>
  </si>
  <si>
    <t>-</t>
  </si>
  <si>
    <t>Vélo sans assistance électrique, y compris à remorque ou vélo-cargo</t>
  </si>
  <si>
    <t>Vélo avec assistance électrique, y compris à remorque ou vélo-cargo</t>
  </si>
  <si>
    <t>Le titulaire est invité à renseigner les cellules jaunes ci-dessous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</si>
</sst>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0.000"/>
    <numFmt numFmtId="166" formatCode="0.0000"/>
    <numFmt numFmtId="167" formatCode="0.0"/>
    <numFmt numFmtId="168" formatCode="#,##0_ ;\-#,##0\ "/>
    <numFmt numFmtId="169" formatCode="#,##0.000"/>
    <numFmt numFmtId="170" formatCode="0.0E+00"/>
  </numFmts>
  <fonts count="21" x14ac:knownFonts="1">
    <font>
      <sz val="11"/>
      <color theme="1"/>
      <name val="Calibri"/>
      <family val="2"/>
      <scheme val="minor"/>
    </font>
    <font>
      <sz val="10"/>
      <color theme="1"/>
      <name val="Arial"/>
      <family val="2"/>
    </font>
    <font>
      <b/>
      <sz val="10"/>
      <color theme="1"/>
      <name val="Arial"/>
      <family val="2"/>
    </font>
    <font>
      <sz val="11"/>
      <color theme="1"/>
      <name val="Calibri"/>
      <family val="2"/>
      <scheme val="minor"/>
    </font>
    <font>
      <sz val="10"/>
      <color theme="1"/>
      <name val="Calibri"/>
      <family val="2"/>
    </font>
    <font>
      <sz val="9"/>
      <color indexed="81"/>
      <name val="Tahoma"/>
      <family val="2"/>
    </font>
    <font>
      <b/>
      <sz val="9"/>
      <color indexed="81"/>
      <name val="Tahoma"/>
      <family val="2"/>
    </font>
    <font>
      <b/>
      <sz val="10"/>
      <color rgb="FFFF0000"/>
      <name val="Arial"/>
      <family val="2"/>
    </font>
    <font>
      <sz val="10"/>
      <color theme="0"/>
      <name val="Arial"/>
      <family val="2"/>
    </font>
    <font>
      <b/>
      <sz val="10"/>
      <color rgb="FF002060"/>
      <name val="Arial"/>
      <family val="2"/>
    </font>
    <font>
      <b/>
      <sz val="14"/>
      <color rgb="FF002060"/>
      <name val="Arial"/>
      <family val="2"/>
    </font>
    <font>
      <sz val="10"/>
      <color rgb="FFFF0000"/>
      <name val="Arial"/>
      <family val="2"/>
    </font>
    <font>
      <i/>
      <sz val="10"/>
      <color theme="1"/>
      <name val="Arial"/>
      <family val="2"/>
    </font>
    <font>
      <sz val="10"/>
      <name val="Arial"/>
      <family val="2"/>
    </font>
    <font>
      <b/>
      <sz val="10"/>
      <name val="Arial"/>
      <family val="2"/>
    </font>
    <font>
      <b/>
      <sz val="10"/>
      <color rgb="FF00B050"/>
      <name val="Arial"/>
      <family val="2"/>
    </font>
    <font>
      <u/>
      <sz val="11"/>
      <color theme="10"/>
      <name val="Calibri"/>
      <family val="2"/>
      <scheme val="minor"/>
    </font>
    <font>
      <u/>
      <sz val="10"/>
      <color theme="10"/>
      <name val="Arial"/>
      <family val="2"/>
    </font>
    <font>
      <b/>
      <sz val="10"/>
      <color theme="1"/>
      <name val="Calibri"/>
      <family val="2"/>
    </font>
    <font>
      <u/>
      <sz val="10"/>
      <color theme="1"/>
      <name val="Arial"/>
      <family val="2"/>
    </font>
    <font>
      <sz val="8"/>
      <color theme="1"/>
      <name val="Arial"/>
      <family val="2"/>
    </font>
  </fonts>
  <fills count="10">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rgb="FFFFCCCC"/>
        <bgColor indexed="64"/>
      </patternFill>
    </fill>
    <fill>
      <patternFill patternType="solid">
        <fgColor theme="7" tint="0.59999389629810485"/>
        <bgColor indexed="64"/>
      </patternFill>
    </fill>
  </fills>
  <borders count="3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style="thin">
        <color auto="1"/>
      </right>
      <top/>
      <bottom/>
      <diagonal/>
    </border>
    <border>
      <left style="thick">
        <color rgb="FF002060"/>
      </left>
      <right style="thick">
        <color rgb="FF002060"/>
      </right>
      <top style="thick">
        <color rgb="FF002060"/>
      </top>
      <bottom style="thick">
        <color rgb="FF002060"/>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style="thin">
        <color auto="1"/>
      </bottom>
      <diagonal/>
    </border>
    <border>
      <left/>
      <right style="thick">
        <color rgb="FF002060"/>
      </right>
      <top/>
      <bottom style="thin">
        <color indexed="64"/>
      </bottom>
      <diagonal/>
    </border>
    <border>
      <left style="thick">
        <color rgb="FF002060"/>
      </left>
      <right style="thin">
        <color auto="1"/>
      </right>
      <top style="thin">
        <color auto="1"/>
      </top>
      <bottom style="thin">
        <color auto="1"/>
      </bottom>
      <diagonal/>
    </border>
    <border>
      <left style="thin">
        <color auto="1"/>
      </left>
      <right style="thick">
        <color rgb="FF002060"/>
      </right>
      <top style="thin">
        <color auto="1"/>
      </top>
      <bottom style="thin">
        <color auto="1"/>
      </bottom>
      <diagonal/>
    </border>
    <border>
      <left style="thick">
        <color rgb="FF002060"/>
      </left>
      <right/>
      <top/>
      <bottom/>
      <diagonal/>
    </border>
    <border>
      <left/>
      <right style="thick">
        <color rgb="FF002060"/>
      </right>
      <top/>
      <bottom/>
      <diagonal/>
    </border>
    <border>
      <left style="thick">
        <color rgb="FF002060"/>
      </left>
      <right style="thin">
        <color auto="1"/>
      </right>
      <top style="thin">
        <color auto="1"/>
      </top>
      <bottom style="thick">
        <color rgb="FF002060"/>
      </bottom>
      <diagonal/>
    </border>
    <border>
      <left style="thin">
        <color auto="1"/>
      </left>
      <right style="thin">
        <color auto="1"/>
      </right>
      <top style="thin">
        <color auto="1"/>
      </top>
      <bottom style="thick">
        <color rgb="FF002060"/>
      </bottom>
      <diagonal/>
    </border>
    <border>
      <left style="thin">
        <color auto="1"/>
      </left>
      <right style="thick">
        <color rgb="FF002060"/>
      </right>
      <top style="thin">
        <color auto="1"/>
      </top>
      <bottom style="thick">
        <color rgb="FF00206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ck">
        <color rgb="FF00B050"/>
      </left>
      <right style="thick">
        <color rgb="FF00B050"/>
      </right>
      <top style="thick">
        <color rgb="FF00B050"/>
      </top>
      <bottom style="thick">
        <color rgb="FF00B050"/>
      </bottom>
      <diagonal/>
    </border>
    <border>
      <left style="thin">
        <color indexed="64"/>
      </left>
      <right style="thick">
        <color rgb="FF00B050"/>
      </right>
      <top style="thin">
        <color indexed="64"/>
      </top>
      <bottom style="thick">
        <color rgb="FF00B050"/>
      </bottom>
      <diagonal/>
    </border>
    <border>
      <left style="thin">
        <color indexed="64"/>
      </left>
      <right/>
      <top style="thin">
        <color indexed="64"/>
      </top>
      <bottom style="thick">
        <color rgb="FF00B050"/>
      </bottom>
      <diagonal/>
    </border>
    <border>
      <left/>
      <right/>
      <top style="thin">
        <color indexed="64"/>
      </top>
      <bottom style="thick">
        <color rgb="FF00B050"/>
      </bottom>
      <diagonal/>
    </border>
    <border>
      <left/>
      <right style="thick">
        <color rgb="FF00B050"/>
      </right>
      <top style="thin">
        <color indexed="64"/>
      </top>
      <bottom style="thick">
        <color rgb="FF00B050"/>
      </bottom>
      <diagonal/>
    </border>
  </borders>
  <cellStyleXfs count="4">
    <xf numFmtId="0" fontId="0" fillId="0" borderId="0"/>
    <xf numFmtId="9" fontId="3" fillId="0" borderId="0" applyFont="0" applyFill="0" applyBorder="0" applyAlignment="0" applyProtection="0"/>
    <xf numFmtId="164" fontId="3" fillId="0" borderId="0" applyFont="0" applyFill="0" applyBorder="0" applyAlignment="0" applyProtection="0"/>
    <xf numFmtId="0" fontId="16" fillId="0" borderId="0" applyNumberFormat="0" applyFill="0" applyBorder="0" applyAlignment="0" applyProtection="0"/>
  </cellStyleXfs>
  <cellXfs count="239">
    <xf numFmtId="0" fontId="0" fillId="0" borderId="0" xfId="0"/>
    <xf numFmtId="0" fontId="1" fillId="0" borderId="0" xfId="0" applyFont="1" applyAlignment="1">
      <alignment vertical="center"/>
    </xf>
    <xf numFmtId="0" fontId="1" fillId="0" borderId="1" xfId="0" applyFont="1" applyBorder="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1" fillId="0" borderId="3" xfId="0" applyFont="1" applyBorder="1" applyAlignment="1">
      <alignment vertical="center" wrapText="1"/>
    </xf>
    <xf numFmtId="0" fontId="1" fillId="0" borderId="5" xfId="0" applyFont="1" applyBorder="1" applyAlignment="1">
      <alignment vertical="center" wrapText="1"/>
    </xf>
    <xf numFmtId="0" fontId="2" fillId="2" borderId="0" xfId="0" applyFont="1" applyFill="1" applyAlignment="1">
      <alignment vertical="center"/>
    </xf>
    <xf numFmtId="0" fontId="1" fillId="2" borderId="0" xfId="0" applyFont="1" applyFill="1" applyAlignment="1">
      <alignment vertical="center"/>
    </xf>
    <xf numFmtId="0" fontId="1" fillId="0" borderId="1" xfId="0" applyFont="1" applyFill="1" applyBorder="1" applyAlignment="1">
      <alignment vertical="center"/>
    </xf>
    <xf numFmtId="0" fontId="1" fillId="0" borderId="1" xfId="0" applyFont="1" applyBorder="1" applyAlignment="1">
      <alignment horizontal="center" vertical="center"/>
    </xf>
    <xf numFmtId="0" fontId="1" fillId="0" borderId="0" xfId="0" applyFont="1" applyFill="1" applyBorder="1" applyAlignment="1">
      <alignment vertical="center"/>
    </xf>
    <xf numFmtId="0" fontId="1" fillId="0" borderId="0" xfId="0" applyFont="1" applyAlignment="1">
      <alignment vertical="center" wrapText="1"/>
    </xf>
    <xf numFmtId="0" fontId="1" fillId="0" borderId="3" xfId="0" applyFont="1" applyBorder="1" applyAlignment="1">
      <alignment vertical="center"/>
    </xf>
    <xf numFmtId="0" fontId="1" fillId="0" borderId="1" xfId="0" applyFont="1" applyBorder="1" applyAlignment="1">
      <alignment horizontal="right" vertical="center" wrapText="1"/>
    </xf>
    <xf numFmtId="0" fontId="1" fillId="0" borderId="1" xfId="0" applyFont="1" applyBorder="1" applyAlignment="1">
      <alignment vertical="center" wrapText="1"/>
    </xf>
    <xf numFmtId="0" fontId="1" fillId="0" borderId="5" xfId="0" applyFont="1" applyBorder="1" applyAlignment="1">
      <alignment vertical="center"/>
    </xf>
    <xf numFmtId="0" fontId="1" fillId="4" borderId="1" xfId="0" applyFont="1" applyFill="1" applyBorder="1" applyAlignment="1">
      <alignment vertical="center"/>
    </xf>
    <xf numFmtId="0" fontId="1" fillId="0" borderId="4" xfId="0" applyFont="1" applyBorder="1" applyAlignment="1">
      <alignment vertical="center"/>
    </xf>
    <xf numFmtId="0" fontId="1" fillId="0" borderId="1" xfId="0" applyFont="1" applyBorder="1" applyAlignment="1">
      <alignment horizontal="left" vertical="center" wrapText="1"/>
    </xf>
    <xf numFmtId="2" fontId="1" fillId="0" borderId="1" xfId="0" applyNumberFormat="1" applyFont="1" applyBorder="1" applyAlignment="1">
      <alignment vertical="center"/>
    </xf>
    <xf numFmtId="165" fontId="1" fillId="0" borderId="1" xfId="0" applyNumberFormat="1" applyFont="1" applyBorder="1" applyAlignment="1">
      <alignment vertical="center"/>
    </xf>
    <xf numFmtId="166" fontId="1" fillId="0" borderId="1" xfId="0" applyNumberFormat="1" applyFont="1" applyBorder="1" applyAlignment="1">
      <alignment vertical="center"/>
    </xf>
    <xf numFmtId="11" fontId="1" fillId="0" borderId="1" xfId="0" applyNumberFormat="1" applyFont="1" applyBorder="1" applyAlignment="1">
      <alignment vertical="center"/>
    </xf>
    <xf numFmtId="166" fontId="1" fillId="0" borderId="1" xfId="0" applyNumberFormat="1" applyFont="1" applyFill="1" applyBorder="1" applyAlignment="1">
      <alignment vertical="center"/>
    </xf>
    <xf numFmtId="167" fontId="1" fillId="0" borderId="1" xfId="0" applyNumberFormat="1" applyFont="1" applyBorder="1" applyAlignment="1">
      <alignment vertical="center"/>
    </xf>
    <xf numFmtId="165" fontId="1" fillId="0" borderId="1" xfId="0" applyNumberFormat="1" applyFont="1" applyFill="1" applyBorder="1" applyAlignment="1">
      <alignment vertical="center"/>
    </xf>
    <xf numFmtId="0" fontId="2" fillId="0" borderId="4" xfId="0" applyFont="1" applyBorder="1" applyAlignment="1">
      <alignment horizontal="right" vertical="center"/>
    </xf>
    <xf numFmtId="0" fontId="1" fillId="4" borderId="5" xfId="0" applyFont="1" applyFill="1" applyBorder="1" applyAlignment="1">
      <alignment vertical="center"/>
    </xf>
    <xf numFmtId="165" fontId="2" fillId="0" borderId="1" xfId="0" applyNumberFormat="1" applyFont="1" applyBorder="1" applyAlignment="1">
      <alignment vertical="center"/>
    </xf>
    <xf numFmtId="167" fontId="1" fillId="0" borderId="0" xfId="0" applyNumberFormat="1" applyFont="1" applyAlignment="1">
      <alignment vertical="center"/>
    </xf>
    <xf numFmtId="1" fontId="1" fillId="0" borderId="1" xfId="0" applyNumberFormat="1" applyFont="1" applyBorder="1" applyAlignment="1">
      <alignment vertical="center"/>
    </xf>
    <xf numFmtId="1" fontId="2" fillId="0" borderId="1" xfId="0" applyNumberFormat="1" applyFont="1" applyBorder="1" applyAlignment="1">
      <alignment vertical="center"/>
    </xf>
    <xf numFmtId="1" fontId="1" fillId="0" borderId="0" xfId="0" applyNumberFormat="1" applyFont="1" applyAlignment="1">
      <alignment vertical="center"/>
    </xf>
    <xf numFmtId="0" fontId="1" fillId="5" borderId="0" xfId="0" applyFont="1" applyFill="1" applyAlignment="1">
      <alignment vertical="center"/>
    </xf>
    <xf numFmtId="0" fontId="8" fillId="0" borderId="0" xfId="0" applyFont="1" applyAlignment="1">
      <alignment vertical="center"/>
    </xf>
    <xf numFmtId="0" fontId="1" fillId="5" borderId="1" xfId="0" applyFont="1" applyFill="1" applyBorder="1" applyAlignment="1">
      <alignment horizontal="right" vertical="center" wrapText="1"/>
    </xf>
    <xf numFmtId="0" fontId="1" fillId="5" borderId="1" xfId="0" applyFont="1" applyFill="1" applyBorder="1" applyAlignment="1">
      <alignment vertical="center" wrapText="1"/>
    </xf>
    <xf numFmtId="0" fontId="1" fillId="5" borderId="3" xfId="0" applyFont="1" applyFill="1" applyBorder="1" applyAlignment="1">
      <alignment vertical="center"/>
    </xf>
    <xf numFmtId="0" fontId="1" fillId="5" borderId="5" xfId="0" applyFont="1" applyFill="1" applyBorder="1" applyAlignment="1">
      <alignment vertical="center"/>
    </xf>
    <xf numFmtId="0" fontId="1" fillId="5" borderId="5" xfId="0" applyFont="1" applyFill="1" applyBorder="1" applyAlignment="1">
      <alignment vertical="center" wrapText="1"/>
    </xf>
    <xf numFmtId="0" fontId="1" fillId="5" borderId="1" xfId="0" applyFont="1" applyFill="1" applyBorder="1" applyAlignment="1">
      <alignment vertical="center"/>
    </xf>
    <xf numFmtId="0" fontId="1" fillId="5" borderId="1" xfId="0" applyFont="1" applyFill="1" applyBorder="1" applyAlignment="1">
      <alignment horizontal="center" vertical="center"/>
    </xf>
    <xf numFmtId="167" fontId="1" fillId="5" borderId="0" xfId="0" applyNumberFormat="1" applyFont="1" applyFill="1" applyAlignment="1">
      <alignment vertical="center"/>
    </xf>
    <xf numFmtId="1" fontId="1" fillId="5" borderId="0" xfId="0" applyNumberFormat="1" applyFont="1" applyFill="1" applyAlignment="1">
      <alignment vertical="center"/>
    </xf>
    <xf numFmtId="0" fontId="1" fillId="5" borderId="3" xfId="0" applyFont="1" applyFill="1" applyBorder="1" applyAlignment="1">
      <alignment horizontal="right" vertical="center" wrapText="1"/>
    </xf>
    <xf numFmtId="0" fontId="1" fillId="5" borderId="0" xfId="0" applyFont="1" applyFill="1" applyBorder="1" applyAlignment="1">
      <alignment vertical="center"/>
    </xf>
    <xf numFmtId="0" fontId="1" fillId="5" borderId="22" xfId="0" applyFont="1" applyFill="1" applyBorder="1" applyAlignment="1">
      <alignment horizontal="right" vertical="center" wrapText="1"/>
    </xf>
    <xf numFmtId="0" fontId="1" fillId="5" borderId="23" xfId="0" applyFont="1" applyFill="1" applyBorder="1" applyAlignment="1">
      <alignment horizontal="right" vertical="center" wrapText="1"/>
    </xf>
    <xf numFmtId="165" fontId="1" fillId="5" borderId="23" xfId="0" applyNumberFormat="1" applyFont="1" applyFill="1" applyBorder="1" applyAlignment="1">
      <alignment vertical="center"/>
    </xf>
    <xf numFmtId="0" fontId="1" fillId="5" borderId="24" xfId="0" applyFont="1" applyFill="1" applyBorder="1" applyAlignment="1">
      <alignment vertical="center"/>
    </xf>
    <xf numFmtId="0" fontId="1" fillId="5" borderId="25" xfId="0" applyFont="1" applyFill="1" applyBorder="1" applyAlignment="1">
      <alignment vertical="center"/>
    </xf>
    <xf numFmtId="165" fontId="10" fillId="5" borderId="28" xfId="0" applyNumberFormat="1" applyFont="1" applyFill="1" applyBorder="1" applyAlignment="1">
      <alignment vertical="center"/>
    </xf>
    <xf numFmtId="0" fontId="1" fillId="5" borderId="0" xfId="0" applyFont="1" applyFill="1" applyAlignment="1">
      <alignment horizontal="left" vertical="center"/>
    </xf>
    <xf numFmtId="0" fontId="1" fillId="0" borderId="1" xfId="0" applyFont="1" applyFill="1" applyBorder="1" applyAlignment="1">
      <alignment horizontal="center" vertical="center"/>
    </xf>
    <xf numFmtId="3" fontId="10" fillId="0" borderId="16" xfId="0" applyNumberFormat="1" applyFont="1" applyBorder="1" applyAlignment="1">
      <alignment horizontal="center" vertical="center"/>
    </xf>
    <xf numFmtId="3" fontId="1" fillId="5" borderId="1" xfId="2" applyNumberFormat="1" applyFont="1" applyFill="1" applyBorder="1" applyAlignment="1">
      <alignment vertical="center"/>
    </xf>
    <xf numFmtId="3" fontId="1" fillId="5" borderId="3" xfId="2" applyNumberFormat="1" applyFont="1" applyFill="1" applyBorder="1" applyAlignment="1">
      <alignment vertical="center"/>
    </xf>
    <xf numFmtId="3" fontId="1" fillId="5" borderId="22" xfId="2" applyNumberFormat="1" applyFont="1" applyFill="1" applyBorder="1" applyAlignment="1">
      <alignment vertical="center"/>
    </xf>
    <xf numFmtId="3" fontId="1" fillId="5" borderId="1" xfId="0" applyNumberFormat="1" applyFont="1" applyFill="1" applyBorder="1" applyAlignment="1">
      <alignment vertical="center"/>
    </xf>
    <xf numFmtId="3" fontId="2" fillId="5" borderId="1" xfId="0" applyNumberFormat="1" applyFont="1" applyFill="1" applyBorder="1" applyAlignment="1">
      <alignment vertical="center"/>
    </xf>
    <xf numFmtId="3" fontId="2" fillId="5" borderId="3" xfId="0" applyNumberFormat="1" applyFont="1" applyFill="1" applyBorder="1" applyAlignment="1">
      <alignment vertical="center"/>
    </xf>
    <xf numFmtId="3" fontId="1" fillId="5" borderId="26" xfId="0" applyNumberFormat="1" applyFont="1" applyFill="1" applyBorder="1" applyAlignment="1">
      <alignment vertical="center"/>
    </xf>
    <xf numFmtId="3" fontId="10" fillId="5" borderId="27" xfId="0" applyNumberFormat="1" applyFont="1" applyFill="1" applyBorder="1" applyAlignment="1">
      <alignment vertical="center"/>
    </xf>
    <xf numFmtId="169" fontId="10" fillId="0" borderId="16" xfId="0" applyNumberFormat="1" applyFont="1" applyBorder="1" applyAlignment="1">
      <alignment horizontal="center" vertical="center"/>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xf>
    <xf numFmtId="9" fontId="1" fillId="0" borderId="1" xfId="1" applyFont="1" applyBorder="1" applyAlignment="1">
      <alignment horizontal="center" vertical="center"/>
    </xf>
    <xf numFmtId="0" fontId="8" fillId="6" borderId="0" xfId="0" applyFont="1" applyFill="1" applyAlignment="1">
      <alignment vertical="center"/>
    </xf>
    <xf numFmtId="3" fontId="2" fillId="2" borderId="0" xfId="0" applyNumberFormat="1" applyFont="1" applyFill="1" applyAlignment="1">
      <alignment vertical="center"/>
    </xf>
    <xf numFmtId="0" fontId="1" fillId="2" borderId="0" xfId="0" applyFont="1" applyFill="1" applyAlignment="1">
      <alignment horizontal="center" vertical="center"/>
    </xf>
    <xf numFmtId="11" fontId="1" fillId="0" borderId="1" xfId="0" applyNumberFormat="1" applyFont="1" applyFill="1" applyBorder="1" applyAlignment="1">
      <alignment vertical="center"/>
    </xf>
    <xf numFmtId="170" fontId="1" fillId="0" borderId="1" xfId="0" applyNumberFormat="1" applyFont="1" applyBorder="1" applyAlignment="1">
      <alignment vertical="center"/>
    </xf>
    <xf numFmtId="2" fontId="1" fillId="0" borderId="1" xfId="0" applyNumberFormat="1" applyFont="1" applyFill="1" applyBorder="1" applyAlignment="1">
      <alignment vertical="center"/>
    </xf>
    <xf numFmtId="0" fontId="11" fillId="2" borderId="0" xfId="0" applyFont="1" applyFill="1" applyAlignment="1">
      <alignment vertical="center"/>
    </xf>
    <xf numFmtId="170" fontId="1" fillId="0" borderId="1" xfId="0" applyNumberFormat="1" applyFont="1" applyFill="1" applyBorder="1" applyAlignment="1">
      <alignment vertical="center"/>
    </xf>
    <xf numFmtId="0" fontId="1" fillId="7" borderId="0" xfId="0" applyFont="1" applyFill="1" applyAlignment="1">
      <alignment vertical="center"/>
    </xf>
    <xf numFmtId="0" fontId="1" fillId="7" borderId="1" xfId="0" applyFont="1" applyFill="1" applyBorder="1" applyAlignment="1">
      <alignment horizontal="right" vertical="center" wrapText="1"/>
    </xf>
    <xf numFmtId="0" fontId="1" fillId="7" borderId="1" xfId="0" applyFont="1" applyFill="1" applyBorder="1" applyAlignment="1">
      <alignment vertical="center" wrapText="1"/>
    </xf>
    <xf numFmtId="0" fontId="1" fillId="7" borderId="3" xfId="0" applyFont="1" applyFill="1" applyBorder="1" applyAlignment="1">
      <alignment vertical="center"/>
    </xf>
    <xf numFmtId="0" fontId="1" fillId="7" borderId="1" xfId="0" applyFont="1" applyFill="1" applyBorder="1" applyAlignment="1">
      <alignment vertical="center"/>
    </xf>
    <xf numFmtId="0" fontId="1" fillId="7" borderId="1" xfId="0" applyFont="1" applyFill="1" applyBorder="1" applyAlignment="1">
      <alignment horizontal="center" vertical="center"/>
    </xf>
    <xf numFmtId="0" fontId="1" fillId="7" borderId="3" xfId="0" applyFont="1" applyFill="1" applyBorder="1" applyAlignment="1">
      <alignment horizontal="right" vertical="center" wrapText="1"/>
    </xf>
    <xf numFmtId="0" fontId="1" fillId="7" borderId="22" xfId="0" applyFont="1" applyFill="1" applyBorder="1" applyAlignment="1">
      <alignment horizontal="right" vertical="center" wrapText="1"/>
    </xf>
    <xf numFmtId="0" fontId="1" fillId="7" borderId="23" xfId="0" applyFont="1" applyFill="1" applyBorder="1" applyAlignment="1">
      <alignment horizontal="right" vertical="center" wrapText="1"/>
    </xf>
    <xf numFmtId="3" fontId="1" fillId="7" borderId="1" xfId="2" applyNumberFormat="1" applyFont="1" applyFill="1" applyBorder="1" applyAlignment="1">
      <alignment vertical="center"/>
    </xf>
    <xf numFmtId="3" fontId="1" fillId="7" borderId="3" xfId="2" applyNumberFormat="1" applyFont="1" applyFill="1" applyBorder="1" applyAlignment="1">
      <alignment vertical="center"/>
    </xf>
    <xf numFmtId="3" fontId="1" fillId="7" borderId="22" xfId="2" applyNumberFormat="1" applyFont="1" applyFill="1" applyBorder="1" applyAlignment="1">
      <alignment vertical="center"/>
    </xf>
    <xf numFmtId="165" fontId="1" fillId="7" borderId="23" xfId="0" applyNumberFormat="1" applyFont="1" applyFill="1" applyBorder="1" applyAlignment="1">
      <alignment vertical="center"/>
    </xf>
    <xf numFmtId="167" fontId="1" fillId="7" borderId="0" xfId="0" applyNumberFormat="1" applyFont="1" applyFill="1" applyAlignment="1">
      <alignment vertical="center"/>
    </xf>
    <xf numFmtId="1" fontId="1" fillId="7" borderId="0" xfId="0" applyNumberFormat="1" applyFont="1" applyFill="1" applyAlignment="1">
      <alignment vertical="center"/>
    </xf>
    <xf numFmtId="0" fontId="1" fillId="7" borderId="24" xfId="0" applyFont="1" applyFill="1" applyBorder="1" applyAlignment="1">
      <alignment vertical="center"/>
    </xf>
    <xf numFmtId="0" fontId="1" fillId="7" borderId="0" xfId="0" applyFont="1" applyFill="1" applyBorder="1" applyAlignment="1">
      <alignment vertical="center"/>
    </xf>
    <xf numFmtId="0" fontId="1" fillId="7" borderId="25" xfId="0" applyFont="1" applyFill="1" applyBorder="1" applyAlignment="1">
      <alignment vertical="center"/>
    </xf>
    <xf numFmtId="3" fontId="1" fillId="7" borderId="1" xfId="0" applyNumberFormat="1" applyFont="1" applyFill="1" applyBorder="1" applyAlignment="1">
      <alignment vertical="center"/>
    </xf>
    <xf numFmtId="3" fontId="2" fillId="7" borderId="1" xfId="0" applyNumberFormat="1" applyFont="1" applyFill="1" applyBorder="1" applyAlignment="1">
      <alignment vertical="center"/>
    </xf>
    <xf numFmtId="3" fontId="2" fillId="7" borderId="3" xfId="0" applyNumberFormat="1" applyFont="1" applyFill="1" applyBorder="1" applyAlignment="1">
      <alignment vertical="center"/>
    </xf>
    <xf numFmtId="3" fontId="1" fillId="7" borderId="26" xfId="0" applyNumberFormat="1" applyFont="1" applyFill="1" applyBorder="1" applyAlignment="1">
      <alignment vertical="center"/>
    </xf>
    <xf numFmtId="3" fontId="10" fillId="7" borderId="27" xfId="0" applyNumberFormat="1" applyFont="1" applyFill="1" applyBorder="1" applyAlignment="1">
      <alignment vertical="center"/>
    </xf>
    <xf numFmtId="165" fontId="10" fillId="7" borderId="28" xfId="0" applyNumberFormat="1" applyFont="1" applyFill="1" applyBorder="1" applyAlignment="1">
      <alignment vertical="center"/>
    </xf>
    <xf numFmtId="0" fontId="1" fillId="5" borderId="1" xfId="0" applyFont="1" applyFill="1" applyBorder="1" applyAlignment="1">
      <alignment horizontal="center" vertical="center"/>
    </xf>
    <xf numFmtId="0" fontId="12" fillId="7" borderId="1" xfId="0" applyFont="1" applyFill="1" applyBorder="1" applyAlignment="1">
      <alignment vertical="center" wrapText="1"/>
    </xf>
    <xf numFmtId="0" fontId="13" fillId="0" borderId="0" xfId="0" applyFont="1" applyFill="1" applyBorder="1" applyAlignment="1">
      <alignment vertical="center"/>
    </xf>
    <xf numFmtId="166" fontId="1" fillId="0" borderId="1" xfId="0" applyNumberFormat="1" applyFont="1" applyBorder="1" applyAlignment="1">
      <alignment vertical="center" wrapText="1"/>
    </xf>
    <xf numFmtId="165" fontId="1" fillId="0" borderId="1" xfId="0" applyNumberFormat="1" applyFont="1" applyBorder="1" applyAlignment="1">
      <alignment vertical="center" wrapText="1"/>
    </xf>
    <xf numFmtId="2" fontId="1" fillId="0" borderId="1" xfId="0" applyNumberFormat="1" applyFont="1" applyBorder="1" applyAlignment="1">
      <alignment vertical="center" wrapText="1"/>
    </xf>
    <xf numFmtId="0" fontId="1" fillId="0" borderId="2" xfId="0" applyFont="1" applyBorder="1" applyAlignment="1">
      <alignment vertical="center"/>
    </xf>
    <xf numFmtId="0" fontId="1" fillId="0" borderId="2" xfId="0" applyFont="1" applyFill="1" applyBorder="1" applyAlignment="1">
      <alignment vertical="center"/>
    </xf>
    <xf numFmtId="165" fontId="1" fillId="0" borderId="2" xfId="0" applyNumberFormat="1" applyFont="1" applyBorder="1" applyAlignment="1">
      <alignment vertical="center"/>
    </xf>
    <xf numFmtId="0" fontId="1" fillId="0" borderId="8" xfId="0" applyFont="1" applyBorder="1" applyAlignment="1">
      <alignment vertical="center"/>
    </xf>
    <xf numFmtId="0" fontId="1" fillId="0" borderId="8" xfId="0" applyFont="1" applyFill="1" applyBorder="1" applyAlignment="1">
      <alignment vertical="center"/>
    </xf>
    <xf numFmtId="165" fontId="1" fillId="0" borderId="8" xfId="0" applyNumberFormat="1" applyFont="1" applyBorder="1" applyAlignment="1">
      <alignment vertical="center"/>
    </xf>
    <xf numFmtId="2" fontId="1" fillId="0" borderId="8" xfId="0" applyNumberFormat="1" applyFont="1" applyBorder="1" applyAlignment="1">
      <alignment vertical="center"/>
    </xf>
    <xf numFmtId="2" fontId="1" fillId="0" borderId="0" xfId="0" applyNumberFormat="1" applyFont="1" applyBorder="1" applyAlignment="1">
      <alignment vertical="center"/>
    </xf>
    <xf numFmtId="0" fontId="1" fillId="0" borderId="6" xfId="0" applyFont="1" applyBorder="1" applyAlignment="1">
      <alignment vertical="center"/>
    </xf>
    <xf numFmtId="2" fontId="1" fillId="0" borderId="2" xfId="0" applyNumberFormat="1" applyFont="1" applyBorder="1" applyAlignment="1">
      <alignment horizontal="right" vertical="center"/>
    </xf>
    <xf numFmtId="0" fontId="1" fillId="5" borderId="30" xfId="0" applyFont="1" applyFill="1" applyBorder="1" applyAlignment="1">
      <alignment horizontal="right" vertical="center" wrapText="1"/>
    </xf>
    <xf numFmtId="0" fontId="1" fillId="5" borderId="3" xfId="0" applyFont="1" applyFill="1" applyBorder="1" applyAlignment="1">
      <alignment vertical="center" wrapText="1"/>
    </xf>
    <xf numFmtId="165" fontId="1" fillId="5" borderId="25" xfId="0" applyNumberFormat="1" applyFont="1" applyFill="1" applyBorder="1" applyAlignment="1">
      <alignment vertical="center"/>
    </xf>
    <xf numFmtId="0" fontId="13" fillId="5" borderId="0" xfId="0" applyFont="1" applyFill="1" applyBorder="1" applyAlignment="1">
      <alignment vertical="center"/>
    </xf>
    <xf numFmtId="0" fontId="7" fillId="0" borderId="0" xfId="0" applyFont="1" applyAlignment="1">
      <alignment horizontal="center" vertical="center"/>
    </xf>
    <xf numFmtId="3" fontId="1" fillId="5" borderId="3" xfId="0" applyNumberFormat="1" applyFont="1" applyFill="1" applyBorder="1" applyAlignment="1">
      <alignment vertical="center"/>
    </xf>
    <xf numFmtId="3" fontId="1" fillId="5" borderId="22" xfId="0" applyNumberFormat="1" applyFont="1" applyFill="1" applyBorder="1" applyAlignment="1">
      <alignment vertical="center"/>
    </xf>
    <xf numFmtId="3" fontId="1" fillId="5" borderId="0" xfId="0" applyNumberFormat="1" applyFont="1" applyFill="1" applyAlignment="1">
      <alignment vertical="center"/>
    </xf>
    <xf numFmtId="3" fontId="1" fillId="5" borderId="24" xfId="0" applyNumberFormat="1" applyFont="1" applyFill="1" applyBorder="1" applyAlignment="1">
      <alignment vertical="center"/>
    </xf>
    <xf numFmtId="3" fontId="1" fillId="5" borderId="0" xfId="0" applyNumberFormat="1" applyFont="1" applyFill="1" applyBorder="1" applyAlignment="1">
      <alignment vertical="center"/>
    </xf>
    <xf numFmtId="0" fontId="1" fillId="5" borderId="30" xfId="0" applyFont="1" applyFill="1" applyBorder="1" applyAlignment="1">
      <alignment vertical="center" wrapText="1"/>
    </xf>
    <xf numFmtId="0" fontId="1" fillId="0" borderId="0" xfId="0" applyFont="1" applyFill="1" applyAlignment="1">
      <alignment vertical="center"/>
    </xf>
    <xf numFmtId="0" fontId="1" fillId="0" borderId="0" xfId="0" applyFont="1" applyFill="1" applyAlignment="1">
      <alignment vertical="top" wrapText="1"/>
    </xf>
    <xf numFmtId="0" fontId="17" fillId="0" borderId="0" xfId="3" applyFont="1" applyFill="1" applyAlignment="1">
      <alignment vertical="center"/>
    </xf>
    <xf numFmtId="0" fontId="1" fillId="8" borderId="0" xfId="0" applyFont="1" applyFill="1" applyAlignment="1">
      <alignment vertical="center"/>
    </xf>
    <xf numFmtId="0" fontId="1" fillId="5" borderId="1" xfId="0" applyFont="1" applyFill="1" applyBorder="1" applyAlignment="1">
      <alignment horizontal="center" vertical="center"/>
    </xf>
    <xf numFmtId="0" fontId="13" fillId="5" borderId="30" xfId="0" applyFont="1" applyFill="1" applyBorder="1" applyAlignment="1">
      <alignment horizontal="center" vertical="center" wrapText="1"/>
    </xf>
    <xf numFmtId="0" fontId="1" fillId="5" borderId="30" xfId="0" applyFont="1" applyFill="1" applyBorder="1" applyAlignment="1">
      <alignment horizontal="right" vertical="center" wrapText="1"/>
    </xf>
    <xf numFmtId="0" fontId="2" fillId="0" borderId="0" xfId="0" applyFont="1" applyAlignment="1">
      <alignment vertical="center"/>
    </xf>
    <xf numFmtId="0" fontId="1" fillId="0" borderId="0" xfId="0" applyFont="1"/>
    <xf numFmtId="0" fontId="2" fillId="0" borderId="0" xfId="0" applyFont="1"/>
    <xf numFmtId="0" fontId="1" fillId="5" borderId="1" xfId="0" applyFont="1" applyFill="1" applyBorder="1" applyAlignment="1">
      <alignment horizontal="center" vertical="center"/>
    </xf>
    <xf numFmtId="0" fontId="1" fillId="5" borderId="30" xfId="0" applyFont="1" applyFill="1" applyBorder="1" applyAlignment="1">
      <alignment horizontal="right" vertical="center" wrapText="1"/>
    </xf>
    <xf numFmtId="0" fontId="12" fillId="5" borderId="5" xfId="0" applyFont="1" applyFill="1" applyBorder="1" applyAlignment="1">
      <alignment vertical="center" wrapText="1"/>
    </xf>
    <xf numFmtId="0" fontId="12" fillId="5" borderId="1" xfId="0" applyFont="1" applyFill="1" applyBorder="1" applyAlignment="1">
      <alignment horizontal="right" vertical="center" wrapText="1"/>
    </xf>
    <xf numFmtId="168" fontId="1" fillId="5" borderId="1" xfId="2" applyNumberFormat="1" applyFont="1" applyFill="1" applyBorder="1" applyAlignment="1">
      <alignment vertical="center"/>
    </xf>
    <xf numFmtId="0" fontId="1" fillId="5" borderId="33" xfId="0" applyFont="1" applyFill="1" applyBorder="1" applyAlignment="1">
      <alignment horizontal="right" vertical="center" wrapText="1"/>
    </xf>
    <xf numFmtId="0" fontId="1" fillId="9" borderId="0" xfId="0" applyFont="1" applyFill="1" applyAlignment="1">
      <alignment vertical="center"/>
    </xf>
    <xf numFmtId="0" fontId="1" fillId="9" borderId="1" xfId="0" applyFont="1" applyFill="1" applyBorder="1" applyAlignment="1">
      <alignment vertical="center"/>
    </xf>
    <xf numFmtId="3" fontId="1" fillId="9" borderId="1" xfId="0" applyNumberFormat="1" applyFont="1" applyFill="1" applyBorder="1" applyAlignment="1">
      <alignment vertical="center"/>
    </xf>
    <xf numFmtId="3" fontId="1" fillId="9" borderId="1" xfId="0" applyNumberFormat="1" applyFont="1" applyFill="1" applyBorder="1" applyAlignment="1">
      <alignment vertical="center" wrapText="1"/>
    </xf>
    <xf numFmtId="0" fontId="13" fillId="9" borderId="32" xfId="0" applyFont="1" applyFill="1" applyBorder="1" applyAlignment="1">
      <alignment vertical="center"/>
    </xf>
    <xf numFmtId="0" fontId="1" fillId="9" borderId="32" xfId="0" applyFont="1" applyFill="1" applyBorder="1" applyAlignment="1">
      <alignment vertical="center"/>
    </xf>
    <xf numFmtId="0" fontId="1" fillId="9" borderId="3" xfId="0" applyFont="1" applyFill="1" applyBorder="1" applyAlignment="1">
      <alignment vertical="center"/>
    </xf>
    <xf numFmtId="168" fontId="1" fillId="9" borderId="1" xfId="2" applyNumberFormat="1" applyFont="1" applyFill="1" applyBorder="1" applyAlignment="1">
      <alignment vertical="center"/>
    </xf>
    <xf numFmtId="0" fontId="1" fillId="9" borderId="5" xfId="0" applyFont="1" applyFill="1" applyBorder="1" applyAlignment="1">
      <alignment vertical="center"/>
    </xf>
    <xf numFmtId="0" fontId="1" fillId="0" borderId="0" xfId="0" applyFont="1" applyAlignment="1">
      <alignment vertical="top"/>
    </xf>
    <xf numFmtId="0" fontId="1" fillId="9" borderId="1" xfId="0" applyFont="1" applyFill="1" applyBorder="1" applyAlignment="1">
      <alignment horizontal="center" vertical="center"/>
    </xf>
    <xf numFmtId="1" fontId="1" fillId="0" borderId="1" xfId="0" applyNumberFormat="1" applyFont="1" applyFill="1" applyBorder="1" applyAlignment="1">
      <alignment vertical="center"/>
    </xf>
    <xf numFmtId="0" fontId="1" fillId="0" borderId="0" xfId="0" quotePrefix="1" applyFont="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0" borderId="5" xfId="0" applyFont="1" applyBorder="1" applyAlignment="1">
      <alignment horizontal="left" vertical="top"/>
    </xf>
    <xf numFmtId="0" fontId="1" fillId="0" borderId="9" xfId="0" applyFont="1" applyFill="1" applyBorder="1" applyAlignment="1">
      <alignment horizontal="left" vertical="center"/>
    </xf>
    <xf numFmtId="0" fontId="1" fillId="0" borderId="2" xfId="0" applyFont="1" applyFill="1" applyBorder="1" applyAlignment="1">
      <alignment horizontal="left" vertical="center"/>
    </xf>
    <xf numFmtId="0" fontId="1" fillId="0" borderId="11" xfId="0" applyFont="1" applyFill="1" applyBorder="1" applyAlignment="1">
      <alignment horizontal="left" vertical="center"/>
    </xf>
    <xf numFmtId="0" fontId="2" fillId="3" borderId="12"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10" xfId="0" applyFont="1" applyFill="1" applyBorder="1" applyAlignment="1">
      <alignment horizontal="left" vertical="center"/>
    </xf>
    <xf numFmtId="0" fontId="1" fillId="0" borderId="6" xfId="0" applyFont="1" applyFill="1" applyBorder="1" applyAlignment="1">
      <alignment horizontal="left" vertical="center"/>
    </xf>
    <xf numFmtId="0" fontId="1" fillId="0" borderId="0" xfId="0" applyFont="1" applyFill="1" applyBorder="1" applyAlignment="1">
      <alignment horizontal="left" vertical="center"/>
    </xf>
    <xf numFmtId="0" fontId="1" fillId="0" borderId="15" xfId="0" applyFont="1" applyFill="1" applyBorder="1" applyAlignment="1">
      <alignment horizontal="left" vertical="center"/>
    </xf>
    <xf numFmtId="0" fontId="1" fillId="9" borderId="3" xfId="0" applyFont="1" applyFill="1" applyBorder="1" applyAlignment="1">
      <alignment horizontal="left" vertical="center"/>
    </xf>
    <xf numFmtId="0" fontId="1" fillId="9" borderId="5" xfId="0" applyFont="1" applyFill="1" applyBorder="1" applyAlignment="1">
      <alignment horizontal="left" vertical="center"/>
    </xf>
    <xf numFmtId="0" fontId="1" fillId="9" borderId="6" xfId="0" applyFont="1" applyFill="1" applyBorder="1" applyAlignment="1">
      <alignment horizontal="left" vertical="center"/>
    </xf>
    <xf numFmtId="0" fontId="1" fillId="9" borderId="15" xfId="0" applyFont="1" applyFill="1" applyBorder="1" applyAlignment="1">
      <alignment horizontal="left" vertical="center"/>
    </xf>
    <xf numFmtId="0" fontId="1" fillId="9" borderId="9" xfId="0" applyFont="1" applyFill="1" applyBorder="1" applyAlignment="1">
      <alignment vertical="center"/>
    </xf>
    <xf numFmtId="0" fontId="1" fillId="9" borderId="11" xfId="0" applyFont="1" applyFill="1" applyBorder="1" applyAlignment="1">
      <alignment vertical="center"/>
    </xf>
    <xf numFmtId="0" fontId="1" fillId="9" borderId="3" xfId="0" applyFont="1" applyFill="1" applyBorder="1" applyAlignment="1">
      <alignment vertical="top" wrapText="1"/>
    </xf>
    <xf numFmtId="0" fontId="1" fillId="9" borderId="5" xfId="0" applyFont="1" applyFill="1" applyBorder="1" applyAlignment="1">
      <alignment vertical="top" wrapText="1"/>
    </xf>
    <xf numFmtId="0" fontId="1" fillId="9" borderId="7" xfId="0" applyFont="1" applyFill="1" applyBorder="1" applyAlignment="1">
      <alignment vertical="center"/>
    </xf>
    <xf numFmtId="0" fontId="1" fillId="9" borderId="10" xfId="0" applyFont="1" applyFill="1" applyBorder="1" applyAlignment="1">
      <alignment vertical="center"/>
    </xf>
    <xf numFmtId="0" fontId="2" fillId="5" borderId="0" xfId="0" applyFont="1" applyFill="1" applyBorder="1" applyAlignment="1">
      <alignment horizontal="center" vertical="center"/>
    </xf>
    <xf numFmtId="0" fontId="2" fillId="5" borderId="15"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29"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3"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21"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15" xfId="0" applyFont="1" applyFill="1" applyBorder="1" applyAlignment="1">
      <alignment horizontal="center" vertical="center"/>
    </xf>
    <xf numFmtId="0" fontId="1" fillId="7" borderId="1" xfId="0" applyFont="1" applyFill="1" applyBorder="1" applyAlignment="1">
      <alignment horizontal="center" vertical="center"/>
    </xf>
    <xf numFmtId="0" fontId="1" fillId="7" borderId="3" xfId="0" applyFont="1" applyFill="1" applyBorder="1" applyAlignment="1">
      <alignment horizontal="center" vertical="center"/>
    </xf>
    <xf numFmtId="0" fontId="9" fillId="7" borderId="17" xfId="0" applyFont="1" applyFill="1" applyBorder="1" applyAlignment="1">
      <alignment horizontal="center" vertical="center"/>
    </xf>
    <xf numFmtId="0" fontId="9" fillId="7" borderId="18" xfId="0" applyFont="1" applyFill="1" applyBorder="1" applyAlignment="1">
      <alignment horizontal="center" vertical="center"/>
    </xf>
    <xf numFmtId="0" fontId="9" fillId="7" borderId="19" xfId="0" applyFont="1" applyFill="1" applyBorder="1" applyAlignment="1">
      <alignment horizontal="center" vertical="center"/>
    </xf>
    <xf numFmtId="0" fontId="9" fillId="7" borderId="20" xfId="0" applyFont="1" applyFill="1" applyBorder="1" applyAlignment="1">
      <alignment horizontal="center" vertical="center"/>
    </xf>
    <xf numFmtId="0" fontId="9" fillId="7" borderId="2" xfId="0" applyFont="1" applyFill="1" applyBorder="1" applyAlignment="1">
      <alignment horizontal="center" vertical="center"/>
    </xf>
    <xf numFmtId="0" fontId="9" fillId="7" borderId="21" xfId="0" applyFont="1" applyFill="1" applyBorder="1" applyAlignment="1">
      <alignment horizontal="center" vertical="center"/>
    </xf>
    <xf numFmtId="0" fontId="13" fillId="5" borderId="30" xfId="0" applyFont="1" applyFill="1" applyBorder="1" applyAlignment="1">
      <alignment horizontal="center" vertical="center" wrapText="1"/>
    </xf>
    <xf numFmtId="0" fontId="13" fillId="5" borderId="30" xfId="0" applyFont="1" applyFill="1" applyBorder="1" applyAlignment="1">
      <alignment horizontal="center" vertical="center"/>
    </xf>
    <xf numFmtId="0" fontId="13" fillId="5" borderId="9"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2" fillId="5" borderId="1" xfId="0" applyFont="1" applyFill="1" applyBorder="1" applyAlignment="1">
      <alignment horizontal="center" vertical="center"/>
    </xf>
    <xf numFmtId="0" fontId="13" fillId="5" borderId="3" xfId="0" applyFont="1" applyFill="1" applyBorder="1" applyAlignment="1">
      <alignment horizontal="center" vertical="center"/>
    </xf>
    <xf numFmtId="0" fontId="13" fillId="5" borderId="4" xfId="0" applyFont="1" applyFill="1" applyBorder="1" applyAlignment="1">
      <alignment horizontal="center" vertical="center"/>
    </xf>
    <xf numFmtId="0" fontId="13" fillId="5" borderId="10" xfId="0" applyFont="1" applyFill="1" applyBorder="1" applyAlignment="1">
      <alignment horizontal="center" vertical="center"/>
    </xf>
    <xf numFmtId="0" fontId="1" fillId="5" borderId="29" xfId="0" applyFont="1" applyFill="1" applyBorder="1" applyAlignment="1">
      <alignment horizontal="right" vertical="center" wrapText="1"/>
    </xf>
    <xf numFmtId="0" fontId="1" fillId="5" borderId="31" xfId="0" applyFont="1" applyFill="1" applyBorder="1" applyAlignment="1">
      <alignment horizontal="right" vertical="center" wrapText="1"/>
    </xf>
    <xf numFmtId="0" fontId="1" fillId="5" borderId="30" xfId="0" applyFont="1" applyFill="1" applyBorder="1" applyAlignment="1">
      <alignment horizontal="right" vertical="center" wrapText="1"/>
    </xf>
    <xf numFmtId="0" fontId="1" fillId="5" borderId="4"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10" xfId="0" applyFont="1" applyFill="1" applyBorder="1" applyAlignment="1">
      <alignment horizontal="right" vertical="center" wrapText="1"/>
    </xf>
    <xf numFmtId="0" fontId="13" fillId="5" borderId="34" xfId="0" applyFont="1" applyFill="1" applyBorder="1" applyAlignment="1">
      <alignment horizontal="right" vertical="center"/>
    </xf>
    <xf numFmtId="0" fontId="13" fillId="5" borderId="35" xfId="0" applyFont="1" applyFill="1" applyBorder="1" applyAlignment="1">
      <alignment horizontal="right" vertical="center"/>
    </xf>
    <xf numFmtId="0" fontId="13" fillId="5" borderId="36" xfId="0" applyFont="1" applyFill="1" applyBorder="1" applyAlignment="1">
      <alignment horizontal="right" vertical="center"/>
    </xf>
    <xf numFmtId="0" fontId="1" fillId="5" borderId="3"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1" fillId="0" borderId="1" xfId="0" applyFont="1" applyBorder="1" applyAlignment="1">
      <alignment horizontal="center" vertical="center" wrapText="1"/>
    </xf>
  </cellXfs>
  <cellStyles count="4">
    <cellStyle name="Lien hypertexte" xfId="3" builtinId="8"/>
    <cellStyle name="Milliers" xfId="2" builtinId="3"/>
    <cellStyle name="Normal" xfId="0" builtinId="0"/>
    <cellStyle name="Pourcentage" xfId="1" builtinId="5"/>
  </cellStyles>
  <dxfs count="0"/>
  <tableStyles count="0" defaultTableStyle="TableStyleMedium2" defaultPivotStyle="PivotStyleLight16"/>
  <colors>
    <mruColors>
      <color rgb="FFFFCCCC"/>
      <color rgb="FFCCFFFF"/>
      <color rgb="FFFFCCFF"/>
      <color rgb="FFFF9999"/>
      <color rgb="FFCCFF99"/>
      <color rgb="FFFF66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ase-empreinte.ademe.fr/" TargetMode="External"/><Relationship Id="rId2" Type="http://schemas.openxmlformats.org/officeDocument/2006/relationships/hyperlink" Target="https://www.smartfreightcentre.org/en/how-to-implement-items/what-is-glec-framework/58/" TargetMode="External"/><Relationship Id="rId1" Type="http://schemas.openxmlformats.org/officeDocument/2006/relationships/hyperlink" Target="https://www.iso.org/fr/standard/78864.html" TargetMode="External"/><Relationship Id="rId5" Type="http://schemas.openxmlformats.org/officeDocument/2006/relationships/printerSettings" Target="../printerSettings/printerSettings1.bin"/><Relationship Id="rId4" Type="http://schemas.openxmlformats.org/officeDocument/2006/relationships/hyperlink" Target="https://ecoinvent.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C15"/>
  <sheetViews>
    <sheetView showGridLines="0" workbookViewId="0">
      <selection activeCell="B2" sqref="B2"/>
    </sheetView>
  </sheetViews>
  <sheetFormatPr baseColWidth="10" defaultRowHeight="12.75" x14ac:dyDescent="0.25"/>
  <cols>
    <col min="1" max="1" width="3.5703125" style="1" customWidth="1"/>
    <col min="2" max="2" width="145.7109375" style="1" customWidth="1"/>
    <col min="3" max="3" width="3.5703125" style="1" customWidth="1"/>
    <col min="4" max="4" width="11.42578125" style="1" customWidth="1"/>
    <col min="5" max="16384" width="11.42578125" style="1"/>
  </cols>
  <sheetData>
    <row r="1" spans="1:3" x14ac:dyDescent="0.25">
      <c r="A1" s="130"/>
      <c r="B1" s="130"/>
      <c r="C1" s="130"/>
    </row>
    <row r="2" spans="1:3" x14ac:dyDescent="0.25">
      <c r="A2" s="130"/>
      <c r="B2" s="120" t="s">
        <v>324</v>
      </c>
      <c r="C2" s="130"/>
    </row>
    <row r="3" spans="1:3" x14ac:dyDescent="0.25">
      <c r="A3" s="130"/>
      <c r="C3" s="130"/>
    </row>
    <row r="4" spans="1:3" ht="38.25" x14ac:dyDescent="0.25">
      <c r="A4" s="130"/>
      <c r="B4" s="128" t="s">
        <v>400</v>
      </c>
      <c r="C4" s="130"/>
    </row>
    <row r="5" spans="1:3" x14ac:dyDescent="0.25">
      <c r="A5" s="130"/>
      <c r="B5" s="128"/>
      <c r="C5" s="130"/>
    </row>
    <row r="6" spans="1:3" x14ac:dyDescent="0.25">
      <c r="A6" s="130"/>
      <c r="B6" s="129" t="s">
        <v>326</v>
      </c>
      <c r="C6" s="130"/>
    </row>
    <row r="7" spans="1:3" x14ac:dyDescent="0.25">
      <c r="A7" s="130"/>
      <c r="B7" s="129" t="s">
        <v>325</v>
      </c>
      <c r="C7" s="130"/>
    </row>
    <row r="8" spans="1:3" x14ac:dyDescent="0.25">
      <c r="A8" s="130"/>
      <c r="B8" s="127"/>
      <c r="C8" s="130"/>
    </row>
    <row r="9" spans="1:3" ht="354.75" customHeight="1" x14ac:dyDescent="0.25">
      <c r="A9" s="130"/>
      <c r="B9" s="128" t="s">
        <v>427</v>
      </c>
      <c r="C9" s="130"/>
    </row>
    <row r="10" spans="1:3" x14ac:dyDescent="0.25">
      <c r="A10" s="130"/>
      <c r="B10" s="129" t="s">
        <v>327</v>
      </c>
      <c r="C10" s="130"/>
    </row>
    <row r="11" spans="1:3" x14ac:dyDescent="0.25">
      <c r="A11" s="130"/>
      <c r="B11" s="127"/>
      <c r="C11" s="130"/>
    </row>
    <row r="12" spans="1:3" ht="114.75" x14ac:dyDescent="0.25">
      <c r="A12" s="130"/>
      <c r="B12" s="128" t="s">
        <v>329</v>
      </c>
      <c r="C12" s="130"/>
    </row>
    <row r="13" spans="1:3" x14ac:dyDescent="0.25">
      <c r="A13" s="130"/>
      <c r="B13" s="127"/>
      <c r="C13" s="130"/>
    </row>
    <row r="14" spans="1:3" x14ac:dyDescent="0.25">
      <c r="A14" s="130"/>
      <c r="B14" s="129" t="s">
        <v>328</v>
      </c>
      <c r="C14" s="130"/>
    </row>
    <row r="15" spans="1:3" x14ac:dyDescent="0.25">
      <c r="A15" s="130"/>
      <c r="B15" s="130"/>
      <c r="C15" s="130"/>
    </row>
  </sheetData>
  <hyperlinks>
    <hyperlink ref="B6" r:id="rId1" display="Lien vers norme ISO 14083" xr:uid="{00000000-0004-0000-0000-000000000000}"/>
    <hyperlink ref="B7" r:id="rId2" xr:uid="{00000000-0004-0000-0000-000001000000}"/>
    <hyperlink ref="B10" r:id="rId3" xr:uid="{00000000-0004-0000-0000-000002000000}"/>
    <hyperlink ref="B14" r:id="rId4" xr:uid="{00000000-0004-0000-0000-000003000000}"/>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80"/>
  <sheetViews>
    <sheetView showGridLines="0" workbookViewId="0"/>
  </sheetViews>
  <sheetFormatPr baseColWidth="10" defaultRowHeight="12.75" x14ac:dyDescent="0.25"/>
  <cols>
    <col min="1" max="1" width="35.7109375" style="1" bestFit="1" customWidth="1"/>
    <col min="2" max="2" width="107.28515625" style="1" bestFit="1" customWidth="1"/>
    <col min="3" max="16384" width="11.42578125" style="1"/>
  </cols>
  <sheetData>
    <row r="1" spans="1:2" x14ac:dyDescent="0.25">
      <c r="A1" s="134" t="s">
        <v>390</v>
      </c>
      <c r="B1" s="134" t="s">
        <v>333</v>
      </c>
    </row>
    <row r="2" spans="1:2" x14ac:dyDescent="0.25">
      <c r="A2" s="134"/>
      <c r="B2" s="134"/>
    </row>
    <row r="3" spans="1:2" x14ac:dyDescent="0.25">
      <c r="A3" s="134" t="s">
        <v>2</v>
      </c>
      <c r="B3" s="134"/>
    </row>
    <row r="4" spans="1:2" x14ac:dyDescent="0.25">
      <c r="A4" s="1" t="s">
        <v>74</v>
      </c>
      <c r="B4" s="1" t="s">
        <v>334</v>
      </c>
    </row>
    <row r="5" spans="1:2" x14ac:dyDescent="0.25">
      <c r="A5" s="1" t="s">
        <v>85</v>
      </c>
      <c r="B5" s="1" t="s">
        <v>345</v>
      </c>
    </row>
    <row r="6" spans="1:2" x14ac:dyDescent="0.25">
      <c r="A6" s="1" t="s">
        <v>86</v>
      </c>
      <c r="B6" s="1" t="s">
        <v>346</v>
      </c>
    </row>
    <row r="7" spans="1:2" x14ac:dyDescent="0.25">
      <c r="A7" s="1" t="s">
        <v>87</v>
      </c>
      <c r="B7" s="1" t="s">
        <v>347</v>
      </c>
    </row>
    <row r="8" spans="1:2" x14ac:dyDescent="0.25">
      <c r="A8" s="1" t="s">
        <v>88</v>
      </c>
      <c r="B8" s="1" t="s">
        <v>348</v>
      </c>
    </row>
    <row r="9" spans="1:2" x14ac:dyDescent="0.25">
      <c r="A9" s="1" t="s">
        <v>89</v>
      </c>
      <c r="B9" s="1" t="s">
        <v>349</v>
      </c>
    </row>
    <row r="10" spans="1:2" x14ac:dyDescent="0.25">
      <c r="A10" s="1" t="s">
        <v>75</v>
      </c>
      <c r="B10" s="1" t="s">
        <v>335</v>
      </c>
    </row>
    <row r="11" spans="1:2" x14ac:dyDescent="0.25">
      <c r="A11" s="1" t="s">
        <v>90</v>
      </c>
      <c r="B11" s="1" t="s">
        <v>350</v>
      </c>
    </row>
    <row r="12" spans="1:2" x14ac:dyDescent="0.25">
      <c r="A12" s="1" t="s">
        <v>91</v>
      </c>
      <c r="B12" s="1" t="s">
        <v>351</v>
      </c>
    </row>
    <row r="13" spans="1:2" x14ac:dyDescent="0.25">
      <c r="A13" s="1" t="s">
        <v>92</v>
      </c>
      <c r="B13" s="1" t="s">
        <v>352</v>
      </c>
    </row>
    <row r="14" spans="1:2" x14ac:dyDescent="0.25">
      <c r="A14" s="1" t="s">
        <v>93</v>
      </c>
      <c r="B14" s="1" t="s">
        <v>353</v>
      </c>
    </row>
    <row r="15" spans="1:2" x14ac:dyDescent="0.25">
      <c r="A15" s="1" t="s">
        <v>428</v>
      </c>
      <c r="B15" s="1" t="s">
        <v>432</v>
      </c>
    </row>
    <row r="16" spans="1:2" x14ac:dyDescent="0.25">
      <c r="A16" s="1" t="s">
        <v>430</v>
      </c>
      <c r="B16" s="1" t="s">
        <v>433</v>
      </c>
    </row>
    <row r="17" spans="1:2" x14ac:dyDescent="0.2">
      <c r="A17" s="135"/>
    </row>
    <row r="18" spans="1:2" x14ac:dyDescent="0.2">
      <c r="A18" s="136" t="s">
        <v>3</v>
      </c>
    </row>
    <row r="19" spans="1:2" x14ac:dyDescent="0.2">
      <c r="A19" s="135" t="s">
        <v>149</v>
      </c>
      <c r="B19" s="1" t="s">
        <v>336</v>
      </c>
    </row>
    <row r="20" spans="1:2" x14ac:dyDescent="0.2">
      <c r="A20" s="135" t="s">
        <v>150</v>
      </c>
      <c r="B20" s="1" t="s">
        <v>340</v>
      </c>
    </row>
    <row r="21" spans="1:2" x14ac:dyDescent="0.2">
      <c r="A21" s="135" t="s">
        <v>151</v>
      </c>
      <c r="B21" s="1" t="s">
        <v>337</v>
      </c>
    </row>
    <row r="22" spans="1:2" x14ac:dyDescent="0.2">
      <c r="A22" s="135" t="s">
        <v>140</v>
      </c>
      <c r="B22" s="1" t="s">
        <v>391</v>
      </c>
    </row>
    <row r="23" spans="1:2" x14ac:dyDescent="0.2">
      <c r="A23" s="135" t="s">
        <v>141</v>
      </c>
      <c r="B23" s="1" t="s">
        <v>392</v>
      </c>
    </row>
    <row r="24" spans="1:2" x14ac:dyDescent="0.2">
      <c r="A24" s="135" t="s">
        <v>142</v>
      </c>
      <c r="B24" s="1" t="s">
        <v>393</v>
      </c>
    </row>
    <row r="25" spans="1:2" x14ac:dyDescent="0.2">
      <c r="A25" s="135" t="s">
        <v>143</v>
      </c>
      <c r="B25" s="1" t="s">
        <v>394</v>
      </c>
    </row>
    <row r="26" spans="1:2" x14ac:dyDescent="0.25">
      <c r="A26" s="1" t="s">
        <v>144</v>
      </c>
      <c r="B26" s="1" t="s">
        <v>397</v>
      </c>
    </row>
    <row r="27" spans="1:2" x14ac:dyDescent="0.25">
      <c r="A27" s="1" t="s">
        <v>145</v>
      </c>
      <c r="B27" s="1" t="s">
        <v>395</v>
      </c>
    </row>
    <row r="28" spans="1:2" x14ac:dyDescent="0.25">
      <c r="A28" s="1" t="s">
        <v>146</v>
      </c>
      <c r="B28" s="1" t="s">
        <v>396</v>
      </c>
    </row>
    <row r="29" spans="1:2" x14ac:dyDescent="0.25">
      <c r="A29" s="1" t="s">
        <v>147</v>
      </c>
      <c r="B29" s="1" t="s">
        <v>399</v>
      </c>
    </row>
    <row r="30" spans="1:2" x14ac:dyDescent="0.25">
      <c r="A30" s="1" t="s">
        <v>148</v>
      </c>
      <c r="B30" s="1" t="s">
        <v>398</v>
      </c>
    </row>
    <row r="32" spans="1:2" x14ac:dyDescent="0.25">
      <c r="A32" s="134" t="s">
        <v>4</v>
      </c>
    </row>
    <row r="33" spans="1:2" x14ac:dyDescent="0.25">
      <c r="A33" s="1" t="s">
        <v>163</v>
      </c>
      <c r="B33" s="1" t="s">
        <v>338</v>
      </c>
    </row>
    <row r="34" spans="1:2" x14ac:dyDescent="0.25">
      <c r="A34" s="1" t="s">
        <v>164</v>
      </c>
      <c r="B34" s="1" t="s">
        <v>339</v>
      </c>
    </row>
    <row r="35" spans="1:2" x14ac:dyDescent="0.25">
      <c r="A35" s="1" t="s">
        <v>165</v>
      </c>
      <c r="B35" s="1" t="s">
        <v>341</v>
      </c>
    </row>
    <row r="36" spans="1:2" x14ac:dyDescent="0.25">
      <c r="A36" s="1" t="s">
        <v>166</v>
      </c>
      <c r="B36" s="1" t="s">
        <v>342</v>
      </c>
    </row>
    <row r="37" spans="1:2" x14ac:dyDescent="0.25">
      <c r="A37" s="1" t="s">
        <v>167</v>
      </c>
      <c r="B37" s="1" t="s">
        <v>343</v>
      </c>
    </row>
    <row r="38" spans="1:2" x14ac:dyDescent="0.25">
      <c r="A38" s="1" t="s">
        <v>174</v>
      </c>
      <c r="B38" s="1" t="s">
        <v>344</v>
      </c>
    </row>
    <row r="39" spans="1:2" x14ac:dyDescent="0.25">
      <c r="A39" s="1" t="s">
        <v>161</v>
      </c>
      <c r="B39" s="1" t="s">
        <v>354</v>
      </c>
    </row>
    <row r="40" spans="1:2" x14ac:dyDescent="0.25">
      <c r="A40" s="1" t="s">
        <v>162</v>
      </c>
      <c r="B40" s="1" t="s">
        <v>355</v>
      </c>
    </row>
    <row r="42" spans="1:2" x14ac:dyDescent="0.25">
      <c r="A42" s="134" t="s">
        <v>5</v>
      </c>
    </row>
    <row r="43" spans="1:2" x14ac:dyDescent="0.25">
      <c r="A43" s="1" t="s">
        <v>191</v>
      </c>
      <c r="B43" s="1" t="s">
        <v>356</v>
      </c>
    </row>
    <row r="44" spans="1:2" x14ac:dyDescent="0.25">
      <c r="A44" s="1" t="s">
        <v>192</v>
      </c>
      <c r="B44" s="1" t="s">
        <v>358</v>
      </c>
    </row>
    <row r="45" spans="1:2" x14ac:dyDescent="0.25">
      <c r="A45" s="1" t="s">
        <v>193</v>
      </c>
      <c r="B45" s="1" t="s">
        <v>359</v>
      </c>
    </row>
    <row r="46" spans="1:2" x14ac:dyDescent="0.25">
      <c r="A46" s="1" t="s">
        <v>175</v>
      </c>
      <c r="B46" s="1" t="s">
        <v>360</v>
      </c>
    </row>
    <row r="47" spans="1:2" x14ac:dyDescent="0.25">
      <c r="A47" s="1" t="s">
        <v>194</v>
      </c>
      <c r="B47" s="1" t="s">
        <v>361</v>
      </c>
    </row>
    <row r="48" spans="1:2" x14ac:dyDescent="0.25">
      <c r="A48" s="1" t="s">
        <v>195</v>
      </c>
      <c r="B48" s="1" t="s">
        <v>362</v>
      </c>
    </row>
    <row r="49" spans="1:2" x14ac:dyDescent="0.25">
      <c r="A49" s="1" t="s">
        <v>179</v>
      </c>
      <c r="B49" s="1" t="s">
        <v>357</v>
      </c>
    </row>
    <row r="50" spans="1:2" x14ac:dyDescent="0.25">
      <c r="A50" s="1" t="s">
        <v>180</v>
      </c>
      <c r="B50" s="1" t="s">
        <v>363</v>
      </c>
    </row>
    <row r="51" spans="1:2" x14ac:dyDescent="0.25">
      <c r="A51" s="1" t="s">
        <v>181</v>
      </c>
      <c r="B51" s="1" t="s">
        <v>364</v>
      </c>
    </row>
    <row r="52" spans="1:2" x14ac:dyDescent="0.25">
      <c r="A52" s="1" t="s">
        <v>185</v>
      </c>
      <c r="B52" s="1" t="s">
        <v>365</v>
      </c>
    </row>
    <row r="53" spans="1:2" x14ac:dyDescent="0.25">
      <c r="A53" s="1" t="s">
        <v>182</v>
      </c>
      <c r="B53" s="1" t="s">
        <v>366</v>
      </c>
    </row>
    <row r="54" spans="1:2" x14ac:dyDescent="0.25">
      <c r="A54" s="1" t="s">
        <v>184</v>
      </c>
      <c r="B54" s="1" t="s">
        <v>367</v>
      </c>
    </row>
    <row r="55" spans="1:2" x14ac:dyDescent="0.25">
      <c r="A55" s="1" t="s">
        <v>183</v>
      </c>
      <c r="B55" s="1" t="s">
        <v>368</v>
      </c>
    </row>
    <row r="56" spans="1:2" x14ac:dyDescent="0.25">
      <c r="A56" s="1" t="s">
        <v>186</v>
      </c>
      <c r="B56" s="1" t="s">
        <v>369</v>
      </c>
    </row>
    <row r="57" spans="1:2" x14ac:dyDescent="0.25">
      <c r="A57" s="1" t="s">
        <v>187</v>
      </c>
      <c r="B57" s="1" t="s">
        <v>370</v>
      </c>
    </row>
    <row r="58" spans="1:2" x14ac:dyDescent="0.25">
      <c r="A58" s="1" t="s">
        <v>188</v>
      </c>
      <c r="B58" s="1" t="s">
        <v>371</v>
      </c>
    </row>
    <row r="59" spans="1:2" x14ac:dyDescent="0.25">
      <c r="A59" s="1" t="s">
        <v>189</v>
      </c>
      <c r="B59" s="1" t="s">
        <v>372</v>
      </c>
    </row>
    <row r="60" spans="1:2" x14ac:dyDescent="0.25">
      <c r="A60" s="1" t="s">
        <v>190</v>
      </c>
      <c r="B60" s="1" t="s">
        <v>373</v>
      </c>
    </row>
    <row r="62" spans="1:2" x14ac:dyDescent="0.25">
      <c r="A62" s="134" t="s">
        <v>6</v>
      </c>
    </row>
    <row r="63" spans="1:2" x14ac:dyDescent="0.25">
      <c r="A63" s="1" t="s">
        <v>216</v>
      </c>
      <c r="B63" s="1" t="s">
        <v>374</v>
      </c>
    </row>
    <row r="64" spans="1:2" x14ac:dyDescent="0.25">
      <c r="A64" s="1" t="s">
        <v>217</v>
      </c>
      <c r="B64" s="1" t="s">
        <v>375</v>
      </c>
    </row>
    <row r="65" spans="1:2" x14ac:dyDescent="0.25">
      <c r="A65" s="1" t="s">
        <v>218</v>
      </c>
      <c r="B65" s="1" t="s">
        <v>376</v>
      </c>
    </row>
    <row r="66" spans="1:2" x14ac:dyDescent="0.25">
      <c r="A66" s="1" t="s">
        <v>219</v>
      </c>
      <c r="B66" s="1" t="s">
        <v>377</v>
      </c>
    </row>
    <row r="67" spans="1:2" x14ac:dyDescent="0.25">
      <c r="A67" s="1" t="s">
        <v>220</v>
      </c>
      <c r="B67" s="1" t="s">
        <v>378</v>
      </c>
    </row>
    <row r="68" spans="1:2" x14ac:dyDescent="0.25">
      <c r="A68" s="1" t="s">
        <v>221</v>
      </c>
      <c r="B68" s="1" t="s">
        <v>379</v>
      </c>
    </row>
    <row r="69" spans="1:2" x14ac:dyDescent="0.25">
      <c r="A69" s="1" t="s">
        <v>222</v>
      </c>
      <c r="B69" s="1" t="s">
        <v>380</v>
      </c>
    </row>
    <row r="70" spans="1:2" x14ac:dyDescent="0.25">
      <c r="A70" s="1" t="s">
        <v>223</v>
      </c>
      <c r="B70" s="1" t="s">
        <v>381</v>
      </c>
    </row>
    <row r="71" spans="1:2" x14ac:dyDescent="0.25">
      <c r="A71" s="1" t="s">
        <v>210</v>
      </c>
      <c r="B71" s="1" t="s">
        <v>382</v>
      </c>
    </row>
    <row r="72" spans="1:2" x14ac:dyDescent="0.25">
      <c r="A72" s="1" t="s">
        <v>224</v>
      </c>
      <c r="B72" s="1" t="s">
        <v>383</v>
      </c>
    </row>
    <row r="73" spans="1:2" x14ac:dyDescent="0.25">
      <c r="A73" s="1" t="s">
        <v>212</v>
      </c>
      <c r="B73" s="1" t="s">
        <v>384</v>
      </c>
    </row>
    <row r="74" spans="1:2" x14ac:dyDescent="0.25">
      <c r="A74" s="1" t="s">
        <v>225</v>
      </c>
      <c r="B74" s="1" t="s">
        <v>385</v>
      </c>
    </row>
    <row r="75" spans="1:2" x14ac:dyDescent="0.25">
      <c r="A75" s="1" t="s">
        <v>226</v>
      </c>
      <c r="B75" s="1" t="s">
        <v>386</v>
      </c>
    </row>
    <row r="76" spans="1:2" x14ac:dyDescent="0.25">
      <c r="A76" s="1" t="s">
        <v>215</v>
      </c>
      <c r="B76" s="1" t="s">
        <v>387</v>
      </c>
    </row>
    <row r="78" spans="1:2" x14ac:dyDescent="0.25">
      <c r="A78" s="134" t="s">
        <v>388</v>
      </c>
    </row>
    <row r="79" spans="1:2" x14ac:dyDescent="0.25">
      <c r="A79" s="1" t="s">
        <v>233</v>
      </c>
      <c r="B79" s="1" t="s">
        <v>401</v>
      </c>
    </row>
    <row r="80" spans="1:2" x14ac:dyDescent="0.25">
      <c r="A80" s="1" t="s">
        <v>250</v>
      </c>
      <c r="B80" s="1" t="s">
        <v>389</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4"/>
  <dimension ref="B8:AD70"/>
  <sheetViews>
    <sheetView workbookViewId="0">
      <selection activeCell="N43" sqref="N43"/>
    </sheetView>
  </sheetViews>
  <sheetFormatPr baseColWidth="10" defaultRowHeight="12.75" x14ac:dyDescent="0.25"/>
  <cols>
    <col min="1" max="1" width="11.42578125" style="1"/>
    <col min="2" max="2" width="38.5703125" style="1" customWidth="1"/>
    <col min="3" max="3" width="25.28515625" style="1" bestFit="1" customWidth="1"/>
    <col min="4" max="15" width="16.7109375" style="1" customWidth="1"/>
    <col min="16" max="16" width="11.42578125" style="1" customWidth="1"/>
    <col min="17" max="17" width="11.42578125" style="1"/>
    <col min="18" max="20" width="11.42578125" style="1" customWidth="1"/>
    <col min="21" max="21" width="38" style="1" bestFit="1" customWidth="1"/>
    <col min="22" max="22" width="25.28515625" style="1" bestFit="1" customWidth="1"/>
    <col min="23" max="23" width="5.5703125" style="1" bestFit="1" customWidth="1"/>
    <col min="24" max="30" width="14.7109375" style="1" customWidth="1"/>
    <col min="31" max="16384" width="11.42578125" style="1"/>
  </cols>
  <sheetData>
    <row r="8" spans="2:30" x14ac:dyDescent="0.25">
      <c r="E8" s="229" t="s">
        <v>42</v>
      </c>
      <c r="F8" s="229"/>
      <c r="G8" s="229"/>
      <c r="H8" s="229"/>
      <c r="I8" s="229"/>
      <c r="J8" s="229" t="s">
        <v>43</v>
      </c>
      <c r="K8" s="229"/>
      <c r="L8" s="229"/>
      <c r="M8" s="229"/>
    </row>
    <row r="9" spans="2:30" ht="25.5" x14ac:dyDescent="0.25">
      <c r="E9" s="238" t="s">
        <v>10</v>
      </c>
      <c r="F9" s="238"/>
      <c r="G9" s="238"/>
      <c r="H9" s="14" t="s">
        <v>57</v>
      </c>
      <c r="I9" s="17" t="s">
        <v>8</v>
      </c>
      <c r="J9" s="238" t="s">
        <v>40</v>
      </c>
      <c r="K9" s="238"/>
      <c r="L9" s="14" t="s">
        <v>57</v>
      </c>
      <c r="M9" s="17" t="s">
        <v>8</v>
      </c>
    </row>
    <row r="10" spans="2:30" ht="63.75" x14ac:dyDescent="0.25">
      <c r="B10" s="13" t="s">
        <v>11</v>
      </c>
      <c r="C10" s="16" t="s">
        <v>12</v>
      </c>
      <c r="D10" s="6" t="s">
        <v>65</v>
      </c>
      <c r="E10" s="14" t="s">
        <v>13</v>
      </c>
      <c r="F10" s="14" t="s">
        <v>44</v>
      </c>
      <c r="G10" s="14" t="s">
        <v>45</v>
      </c>
      <c r="H10" s="14" t="s">
        <v>46</v>
      </c>
      <c r="I10" s="15" t="s">
        <v>34</v>
      </c>
      <c r="J10" s="14" t="s">
        <v>44</v>
      </c>
      <c r="K10" s="14" t="s">
        <v>45</v>
      </c>
      <c r="L10" s="14" t="s">
        <v>46</v>
      </c>
      <c r="M10" s="15" t="s">
        <v>34</v>
      </c>
      <c r="N10" s="12"/>
      <c r="O10" s="12"/>
      <c r="P10" s="12"/>
      <c r="Q10" s="12"/>
      <c r="R10" s="12"/>
      <c r="S10" s="12"/>
      <c r="T10" s="12"/>
      <c r="U10" s="5" t="s">
        <v>11</v>
      </c>
      <c r="V10" s="6" t="s">
        <v>12</v>
      </c>
      <c r="W10" s="19" t="s">
        <v>34</v>
      </c>
      <c r="X10" s="14" t="s">
        <v>58</v>
      </c>
      <c r="Y10" s="14" t="s">
        <v>59</v>
      </c>
      <c r="Z10" s="14" t="s">
        <v>60</v>
      </c>
      <c r="AA10" s="14" t="s">
        <v>61</v>
      </c>
      <c r="AB10" s="14" t="s">
        <v>62</v>
      </c>
      <c r="AC10" s="14" t="s">
        <v>63</v>
      </c>
      <c r="AD10" s="14" t="s">
        <v>64</v>
      </c>
    </row>
    <row r="11" spans="2:30" x14ac:dyDescent="0.25">
      <c r="B11" s="13" t="s">
        <v>14</v>
      </c>
      <c r="C11" s="16" t="s">
        <v>15</v>
      </c>
      <c r="D11" s="28" t="s">
        <v>9</v>
      </c>
      <c r="E11" s="17"/>
      <c r="F11" s="17">
        <v>2800</v>
      </c>
      <c r="G11" s="17">
        <v>26</v>
      </c>
      <c r="H11" s="17">
        <v>1420</v>
      </c>
      <c r="I11" s="9" t="s">
        <v>35</v>
      </c>
      <c r="J11" s="17">
        <v>3200</v>
      </c>
      <c r="K11" s="17">
        <v>50</v>
      </c>
      <c r="L11" s="17">
        <v>1500</v>
      </c>
      <c r="M11" s="9" t="s">
        <v>35</v>
      </c>
      <c r="T11" s="1" t="str">
        <f>U11&amp;V11</f>
        <v>Véhicule utilitaire léger (VUL) - PTAC ≤ 3,5 tGazole</v>
      </c>
      <c r="U11" s="13" t="s">
        <v>14</v>
      </c>
      <c r="V11" s="16" t="s">
        <v>15</v>
      </c>
      <c r="W11" s="9" t="s">
        <v>35</v>
      </c>
      <c r="X11" s="21">
        <v>0.60899999999999999</v>
      </c>
      <c r="Y11" s="20">
        <v>2.4900000000000002</v>
      </c>
      <c r="Z11" s="20">
        <f>X11+Y11</f>
        <v>3.0990000000000002</v>
      </c>
      <c r="AA11" s="21">
        <v>0.153</v>
      </c>
      <c r="AB11" s="21">
        <v>0.13200000000000001</v>
      </c>
      <c r="AC11" s="26">
        <v>0.54100000000000004</v>
      </c>
      <c r="AD11" s="21">
        <f>AA11+AB11+AC11</f>
        <v>0.82600000000000007</v>
      </c>
    </row>
    <row r="12" spans="2:30" x14ac:dyDescent="0.25">
      <c r="B12" s="13" t="s">
        <v>14</v>
      </c>
      <c r="C12" s="16" t="s">
        <v>16</v>
      </c>
      <c r="D12" s="28" t="s">
        <v>8</v>
      </c>
      <c r="E12" s="17"/>
      <c r="F12" s="17">
        <v>2800</v>
      </c>
      <c r="G12" s="17">
        <v>26</v>
      </c>
      <c r="H12" s="17">
        <v>1420</v>
      </c>
      <c r="I12" s="9" t="s">
        <v>35</v>
      </c>
      <c r="J12" s="17">
        <v>3200</v>
      </c>
      <c r="K12" s="17">
        <v>50</v>
      </c>
      <c r="L12" s="17">
        <v>1500</v>
      </c>
      <c r="M12" s="9" t="s">
        <v>35</v>
      </c>
      <c r="T12" s="1" t="str">
        <f t="shared" ref="T12:T36" si="0">U12&amp;V12</f>
        <v>Véhicule utilitaire léger (VUL) - PTAC ≤ 3,5 tEssence</v>
      </c>
      <c r="U12" s="13" t="s">
        <v>14</v>
      </c>
      <c r="V12" s="16" t="s">
        <v>16</v>
      </c>
      <c r="W12" s="9" t="s">
        <v>35</v>
      </c>
      <c r="X12" s="21">
        <v>0.49399999999999999</v>
      </c>
      <c r="Y12" s="20">
        <v>2.2000000000000002</v>
      </c>
      <c r="Z12" s="20">
        <f t="shared" ref="Z12:Z36" si="1">X12+Y12</f>
        <v>2.694</v>
      </c>
      <c r="AA12" s="21">
        <v>0.153</v>
      </c>
      <c r="AB12" s="21">
        <v>0.16</v>
      </c>
      <c r="AC12" s="26">
        <v>0.85</v>
      </c>
      <c r="AD12" s="21">
        <f t="shared" ref="AD12:AD36" si="2">AA12+AB12+AC12</f>
        <v>1.163</v>
      </c>
    </row>
    <row r="13" spans="2:30" x14ac:dyDescent="0.25">
      <c r="B13" s="13" t="s">
        <v>14</v>
      </c>
      <c r="C13" s="16" t="s">
        <v>17</v>
      </c>
      <c r="D13" s="28"/>
      <c r="E13" s="17"/>
      <c r="F13" s="17"/>
      <c r="G13" s="17"/>
      <c r="H13" s="17"/>
      <c r="I13" s="9" t="s">
        <v>36</v>
      </c>
      <c r="J13" s="17"/>
      <c r="K13" s="17"/>
      <c r="L13" s="17"/>
      <c r="M13" s="9" t="s">
        <v>36</v>
      </c>
      <c r="T13" s="1" t="str">
        <f t="shared" si="0"/>
        <v>Véhicule utilitaire léger (VUL) - PTAC ≤ 3,5 tGaz naturel comprimé (GNC)</v>
      </c>
      <c r="U13" s="13" t="s">
        <v>14</v>
      </c>
      <c r="V13" s="16" t="s">
        <v>17</v>
      </c>
      <c r="W13" s="9" t="s">
        <v>36</v>
      </c>
      <c r="X13" s="21">
        <v>0.55000000000000004</v>
      </c>
      <c r="Y13" s="20">
        <v>2.41</v>
      </c>
      <c r="Z13" s="20">
        <f t="shared" si="1"/>
        <v>2.96</v>
      </c>
      <c r="AA13" s="21">
        <v>0.153</v>
      </c>
      <c r="AB13" s="22">
        <v>0.08</v>
      </c>
      <c r="AC13" s="26">
        <v>0.54</v>
      </c>
      <c r="AD13" s="21">
        <f t="shared" si="2"/>
        <v>0.77300000000000002</v>
      </c>
    </row>
    <row r="14" spans="2:30" x14ac:dyDescent="0.25">
      <c r="B14" s="13" t="s">
        <v>14</v>
      </c>
      <c r="C14" s="16" t="s">
        <v>18</v>
      </c>
      <c r="D14" s="28"/>
      <c r="E14" s="17"/>
      <c r="F14" s="17"/>
      <c r="G14" s="17"/>
      <c r="H14" s="17"/>
      <c r="I14" s="9" t="s">
        <v>35</v>
      </c>
      <c r="J14" s="17"/>
      <c r="K14" s="17"/>
      <c r="L14" s="17"/>
      <c r="M14" s="9" t="s">
        <v>35</v>
      </c>
      <c r="T14" s="1" t="str">
        <f t="shared" si="0"/>
        <v>Véhicule utilitaire léger (VUL) - PTAC ≤ 3,5 tGaz de pétrole liquéfié (GPL)</v>
      </c>
      <c r="U14" s="13" t="s">
        <v>14</v>
      </c>
      <c r="V14" s="16" t="s">
        <v>18</v>
      </c>
      <c r="W14" s="9" t="s">
        <v>35</v>
      </c>
      <c r="X14" s="21">
        <v>0.26200000000000001</v>
      </c>
      <c r="Y14" s="20">
        <v>1.6</v>
      </c>
      <c r="Z14" s="20">
        <f t="shared" si="1"/>
        <v>1.8620000000000001</v>
      </c>
      <c r="AA14" s="21">
        <v>0.153</v>
      </c>
      <c r="AB14" s="22">
        <v>7.0000000000000007E-2</v>
      </c>
      <c r="AC14" s="26">
        <v>0.59</v>
      </c>
      <c r="AD14" s="21">
        <f t="shared" si="2"/>
        <v>0.81299999999999994</v>
      </c>
    </row>
    <row r="15" spans="2:30" x14ac:dyDescent="0.25">
      <c r="B15" s="13" t="s">
        <v>14</v>
      </c>
      <c r="C15" s="16" t="s">
        <v>19</v>
      </c>
      <c r="D15" s="28" t="s">
        <v>9</v>
      </c>
      <c r="E15" s="17"/>
      <c r="F15" s="17">
        <v>2800</v>
      </c>
      <c r="G15" s="17">
        <v>26</v>
      </c>
      <c r="H15" s="17">
        <v>153</v>
      </c>
      <c r="I15" s="9" t="s">
        <v>37</v>
      </c>
      <c r="J15" s="17">
        <v>3200</v>
      </c>
      <c r="K15" s="17">
        <v>50</v>
      </c>
      <c r="L15" s="17">
        <v>294</v>
      </c>
      <c r="M15" s="9" t="s">
        <v>37</v>
      </c>
      <c r="T15" s="1" t="str">
        <f t="shared" si="0"/>
        <v>Véhicule utilitaire léger (VUL) - PTAC ≤ 3,5 tÉlectricité</v>
      </c>
      <c r="U15" s="13" t="s">
        <v>14</v>
      </c>
      <c r="V15" s="16" t="s">
        <v>19</v>
      </c>
      <c r="W15" s="9" t="s">
        <v>37</v>
      </c>
      <c r="X15" s="22">
        <v>5.67E-2</v>
      </c>
      <c r="Y15" s="20">
        <v>0</v>
      </c>
      <c r="Z15" s="22">
        <f t="shared" si="1"/>
        <v>5.67E-2</v>
      </c>
      <c r="AA15" s="21">
        <v>0.153</v>
      </c>
      <c r="AB15" s="22">
        <f>1.1*X15</f>
        <v>6.2370000000000009E-2</v>
      </c>
      <c r="AC15" s="26">
        <v>0</v>
      </c>
      <c r="AD15" s="21">
        <f t="shared" si="2"/>
        <v>0.21537000000000001</v>
      </c>
    </row>
    <row r="16" spans="2:30" x14ac:dyDescent="0.25">
      <c r="B16" s="13" t="s">
        <v>14</v>
      </c>
      <c r="C16" s="16" t="s">
        <v>26</v>
      </c>
      <c r="D16" s="28"/>
      <c r="E16" s="17"/>
      <c r="F16" s="17"/>
      <c r="G16" s="17"/>
      <c r="H16" s="17"/>
      <c r="I16" s="9" t="s">
        <v>36</v>
      </c>
      <c r="J16" s="17"/>
      <c r="K16" s="17"/>
      <c r="L16" s="17"/>
      <c r="M16" s="9" t="s">
        <v>36</v>
      </c>
      <c r="T16" s="1" t="str">
        <f t="shared" si="0"/>
        <v>Véhicule utilitaire léger (VUL) - PTAC ≤ 3,5 tHydrogène</v>
      </c>
      <c r="U16" s="13" t="s">
        <v>14</v>
      </c>
      <c r="V16" s="16" t="s">
        <v>26</v>
      </c>
      <c r="W16" s="9" t="s">
        <v>36</v>
      </c>
      <c r="X16" s="25">
        <v>13.7</v>
      </c>
      <c r="Y16" s="20">
        <v>0</v>
      </c>
      <c r="Z16" s="25">
        <f t="shared" si="1"/>
        <v>13.7</v>
      </c>
      <c r="AA16" s="22">
        <v>8.8300000000000003E-2</v>
      </c>
      <c r="AB16" s="21">
        <v>0.30299999999999999</v>
      </c>
      <c r="AC16" s="26">
        <v>0</v>
      </c>
      <c r="AD16" s="21">
        <f t="shared" si="2"/>
        <v>0.39129999999999998</v>
      </c>
    </row>
    <row r="17" spans="2:30" x14ac:dyDescent="0.25">
      <c r="B17" s="13" t="s">
        <v>20</v>
      </c>
      <c r="C17" s="16" t="s">
        <v>15</v>
      </c>
      <c r="D17" s="28"/>
      <c r="E17" s="17"/>
      <c r="F17" s="17"/>
      <c r="G17" s="17"/>
      <c r="H17" s="17"/>
      <c r="I17" s="9" t="s">
        <v>35</v>
      </c>
      <c r="J17" s="17"/>
      <c r="K17" s="17"/>
      <c r="L17" s="17"/>
      <c r="M17" s="9" t="s">
        <v>35</v>
      </c>
      <c r="T17" s="1" t="str">
        <f t="shared" si="0"/>
        <v>Camion rigide (PL) - 3,5 t &lt; PTAC ≤ 7,5 tGazole</v>
      </c>
      <c r="U17" s="13" t="s">
        <v>20</v>
      </c>
      <c r="V17" s="16" t="s">
        <v>15</v>
      </c>
      <c r="W17" s="9" t="s">
        <v>35</v>
      </c>
      <c r="X17" s="21">
        <v>0.60899999999999999</v>
      </c>
      <c r="Y17" s="20">
        <v>2.4900000000000002</v>
      </c>
      <c r="Z17" s="20">
        <f t="shared" si="1"/>
        <v>3.0990000000000002</v>
      </c>
      <c r="AA17" s="22">
        <v>1.1299999999999999E-2</v>
      </c>
      <c r="AB17" s="22">
        <v>7.1900000000000006E-2</v>
      </c>
      <c r="AC17" s="26">
        <v>0.29399999999999998</v>
      </c>
      <c r="AD17" s="21">
        <f t="shared" si="2"/>
        <v>0.37719999999999998</v>
      </c>
    </row>
    <row r="18" spans="2:30" x14ac:dyDescent="0.25">
      <c r="B18" s="13" t="s">
        <v>20</v>
      </c>
      <c r="C18" s="16" t="s">
        <v>17</v>
      </c>
      <c r="D18" s="28"/>
      <c r="E18" s="17"/>
      <c r="F18" s="17"/>
      <c r="G18" s="17"/>
      <c r="H18" s="17"/>
      <c r="I18" s="9" t="s">
        <v>36</v>
      </c>
      <c r="J18" s="17"/>
      <c r="K18" s="17"/>
      <c r="L18" s="17"/>
      <c r="M18" s="9" t="s">
        <v>36</v>
      </c>
      <c r="T18" s="1" t="str">
        <f t="shared" si="0"/>
        <v>Camion rigide (PL) - 3,5 t &lt; PTAC ≤ 7,5 tGaz naturel comprimé (GNC)</v>
      </c>
      <c r="U18" s="13" t="s">
        <v>20</v>
      </c>
      <c r="V18" s="16" t="s">
        <v>17</v>
      </c>
      <c r="W18" s="9" t="s">
        <v>36</v>
      </c>
      <c r="X18" s="21">
        <v>0.55000000000000004</v>
      </c>
      <c r="Y18" s="20">
        <v>2.41</v>
      </c>
      <c r="Z18" s="20">
        <f t="shared" si="1"/>
        <v>2.96</v>
      </c>
      <c r="AA18" s="22">
        <v>1.1299999999999999E-2</v>
      </c>
      <c r="AB18" s="22">
        <v>4.4999999999999998E-2</v>
      </c>
      <c r="AC18" s="26">
        <v>0.31</v>
      </c>
      <c r="AD18" s="21">
        <f t="shared" si="2"/>
        <v>0.36630000000000001</v>
      </c>
    </row>
    <row r="19" spans="2:30" x14ac:dyDescent="0.25">
      <c r="B19" s="13" t="s">
        <v>20</v>
      </c>
      <c r="C19" s="16" t="s">
        <v>25</v>
      </c>
      <c r="D19" s="28"/>
      <c r="E19" s="17"/>
      <c r="F19" s="17"/>
      <c r="G19" s="17"/>
      <c r="H19" s="17"/>
      <c r="I19" s="9" t="s">
        <v>35</v>
      </c>
      <c r="J19" s="17"/>
      <c r="K19" s="17"/>
      <c r="L19" s="17"/>
      <c r="M19" s="9" t="s">
        <v>35</v>
      </c>
      <c r="T19" s="1" t="str">
        <f t="shared" si="0"/>
        <v>Camion rigide (PL) - 3,5 t &lt; PTAC ≤ 7,5 tHybride électricité-gazole</v>
      </c>
      <c r="U19" s="13" t="s">
        <v>20</v>
      </c>
      <c r="V19" s="16" t="s">
        <v>25</v>
      </c>
      <c r="W19" s="9" t="s">
        <v>35</v>
      </c>
      <c r="X19" s="21">
        <v>0.54800000000000004</v>
      </c>
      <c r="Y19" s="20">
        <v>2.2400000000000002</v>
      </c>
      <c r="Z19" s="20">
        <f t="shared" si="1"/>
        <v>2.7880000000000003</v>
      </c>
      <c r="AA19" s="22">
        <v>1.1299999999999999E-2</v>
      </c>
      <c r="AB19" s="22">
        <v>4.7500000000000001E-2</v>
      </c>
      <c r="AC19" s="26">
        <v>0.24</v>
      </c>
      <c r="AD19" s="21">
        <f t="shared" si="2"/>
        <v>0.29880000000000001</v>
      </c>
    </row>
    <row r="20" spans="2:30" x14ac:dyDescent="0.25">
      <c r="B20" s="13" t="s">
        <v>20</v>
      </c>
      <c r="C20" s="16" t="s">
        <v>19</v>
      </c>
      <c r="D20" s="28"/>
      <c r="E20" s="17"/>
      <c r="F20" s="17"/>
      <c r="G20" s="17"/>
      <c r="H20" s="17"/>
      <c r="I20" s="9" t="s">
        <v>37</v>
      </c>
      <c r="J20" s="17"/>
      <c r="K20" s="17"/>
      <c r="L20" s="17"/>
      <c r="M20" s="9" t="s">
        <v>37</v>
      </c>
      <c r="T20" s="1" t="str">
        <f t="shared" si="0"/>
        <v>Camion rigide (PL) - 3,5 t &lt; PTAC ≤ 7,5 tÉlectricité</v>
      </c>
      <c r="U20" s="13" t="s">
        <v>20</v>
      </c>
      <c r="V20" s="16" t="s">
        <v>19</v>
      </c>
      <c r="W20" s="9" t="s">
        <v>37</v>
      </c>
      <c r="X20" s="22">
        <v>5.67E-2</v>
      </c>
      <c r="Y20" s="20">
        <v>0</v>
      </c>
      <c r="Z20" s="22">
        <f t="shared" si="1"/>
        <v>5.67E-2</v>
      </c>
      <c r="AA20" s="22">
        <v>1.1299999999999999E-2</v>
      </c>
      <c r="AB20" s="22">
        <v>4.6699999999999998E-2</v>
      </c>
      <c r="AC20" s="26">
        <v>0</v>
      </c>
      <c r="AD20" s="21">
        <f t="shared" si="2"/>
        <v>5.7999999999999996E-2</v>
      </c>
    </row>
    <row r="21" spans="2:30" x14ac:dyDescent="0.25">
      <c r="B21" s="13" t="s">
        <v>21</v>
      </c>
      <c r="C21" s="16" t="s">
        <v>15</v>
      </c>
      <c r="D21" s="28"/>
      <c r="E21" s="17"/>
      <c r="F21" s="17"/>
      <c r="G21" s="17"/>
      <c r="H21" s="17"/>
      <c r="I21" s="9" t="s">
        <v>35</v>
      </c>
      <c r="J21" s="17"/>
      <c r="K21" s="17"/>
      <c r="L21" s="17"/>
      <c r="M21" s="9" t="s">
        <v>35</v>
      </c>
      <c r="T21" s="1" t="str">
        <f t="shared" si="0"/>
        <v>Camion rigide (PL) - 7,5 t &lt; PTAC ≤ 12 tGazole</v>
      </c>
      <c r="U21" s="13" t="s">
        <v>21</v>
      </c>
      <c r="V21" s="16" t="s">
        <v>15</v>
      </c>
      <c r="W21" s="9" t="s">
        <v>35</v>
      </c>
      <c r="X21" s="21">
        <v>0.60899999999999999</v>
      </c>
      <c r="Y21" s="20">
        <v>2.4900000000000002</v>
      </c>
      <c r="Z21" s="20">
        <f t="shared" si="1"/>
        <v>3.0990000000000002</v>
      </c>
      <c r="AA21" s="23">
        <v>9.7000000000000003E-3</v>
      </c>
      <c r="AB21" s="22">
        <v>4.5499999999999999E-2</v>
      </c>
      <c r="AC21" s="26">
        <v>0.186</v>
      </c>
      <c r="AD21" s="21">
        <f t="shared" si="2"/>
        <v>0.2412</v>
      </c>
    </row>
    <row r="22" spans="2:30" x14ac:dyDescent="0.25">
      <c r="B22" s="13" t="s">
        <v>21</v>
      </c>
      <c r="C22" s="16" t="s">
        <v>17</v>
      </c>
      <c r="D22" s="28"/>
      <c r="E22" s="17"/>
      <c r="F22" s="17"/>
      <c r="G22" s="17"/>
      <c r="H22" s="17"/>
      <c r="I22" s="9" t="s">
        <v>36</v>
      </c>
      <c r="J22" s="17"/>
      <c r="K22" s="17"/>
      <c r="L22" s="17"/>
      <c r="M22" s="9" t="s">
        <v>36</v>
      </c>
      <c r="T22" s="1" t="str">
        <f t="shared" si="0"/>
        <v>Camion rigide (PL) - 7,5 t &lt; PTAC ≤ 12 tGaz naturel comprimé (GNC)</v>
      </c>
      <c r="U22" s="13" t="s">
        <v>21</v>
      </c>
      <c r="V22" s="16" t="s">
        <v>17</v>
      </c>
      <c r="W22" s="9" t="s">
        <v>36</v>
      </c>
      <c r="X22" s="21">
        <v>0.55000000000000004</v>
      </c>
      <c r="Y22" s="20">
        <v>2.41</v>
      </c>
      <c r="Z22" s="20">
        <f t="shared" si="1"/>
        <v>2.96</v>
      </c>
      <c r="AA22" s="23">
        <v>9.7000000000000003E-3</v>
      </c>
      <c r="AB22" s="22">
        <v>2.8000000000000001E-2</v>
      </c>
      <c r="AC22" s="26">
        <v>0.19</v>
      </c>
      <c r="AD22" s="21">
        <f t="shared" si="2"/>
        <v>0.22770000000000001</v>
      </c>
    </row>
    <row r="23" spans="2:30" x14ac:dyDescent="0.25">
      <c r="B23" s="13" t="s">
        <v>22</v>
      </c>
      <c r="C23" s="16" t="s">
        <v>15</v>
      </c>
      <c r="D23" s="28"/>
      <c r="E23" s="17"/>
      <c r="F23" s="17"/>
      <c r="G23" s="17"/>
      <c r="H23" s="17"/>
      <c r="I23" s="9" t="s">
        <v>35</v>
      </c>
      <c r="J23" s="17"/>
      <c r="K23" s="17"/>
      <c r="L23" s="17"/>
      <c r="M23" s="9" t="s">
        <v>35</v>
      </c>
      <c r="T23" s="1" t="str">
        <f t="shared" si="0"/>
        <v>Camion rigide (PL) - 12 t &lt; PTAC ≤ 20 tGazole</v>
      </c>
      <c r="U23" s="13" t="s">
        <v>22</v>
      </c>
      <c r="V23" s="16" t="s">
        <v>15</v>
      </c>
      <c r="W23" s="9" t="s">
        <v>35</v>
      </c>
      <c r="X23" s="21">
        <v>0.60899999999999999</v>
      </c>
      <c r="Y23" s="20">
        <v>2.4900000000000002</v>
      </c>
      <c r="Z23" s="20">
        <f t="shared" si="1"/>
        <v>3.0990000000000002</v>
      </c>
      <c r="AA23" s="22">
        <v>1.0500000000000001E-2</v>
      </c>
      <c r="AB23" s="22">
        <v>2.93E-2</v>
      </c>
      <c r="AC23" s="26">
        <v>0.12</v>
      </c>
      <c r="AD23" s="21">
        <f t="shared" si="2"/>
        <v>0.1598</v>
      </c>
    </row>
    <row r="24" spans="2:30" x14ac:dyDescent="0.25">
      <c r="B24" s="13" t="s">
        <v>22</v>
      </c>
      <c r="C24" s="16" t="s">
        <v>17</v>
      </c>
      <c r="D24" s="28"/>
      <c r="E24" s="17"/>
      <c r="F24" s="17"/>
      <c r="G24" s="17"/>
      <c r="H24" s="17"/>
      <c r="I24" s="9" t="s">
        <v>36</v>
      </c>
      <c r="J24" s="17"/>
      <c r="K24" s="17"/>
      <c r="L24" s="17"/>
      <c r="M24" s="9" t="s">
        <v>36</v>
      </c>
      <c r="T24" s="1" t="str">
        <f t="shared" si="0"/>
        <v>Camion rigide (PL) - 12 t &lt; PTAC ≤ 20 tGaz naturel comprimé (GNC)</v>
      </c>
      <c r="U24" s="13" t="s">
        <v>22</v>
      </c>
      <c r="V24" s="16" t="s">
        <v>17</v>
      </c>
      <c r="W24" s="9" t="s">
        <v>36</v>
      </c>
      <c r="X24" s="21">
        <v>0.55000000000000004</v>
      </c>
      <c r="Y24" s="20">
        <v>2.41</v>
      </c>
      <c r="Z24" s="20">
        <f t="shared" si="1"/>
        <v>2.96</v>
      </c>
      <c r="AA24" s="22">
        <v>1.0500000000000001E-2</v>
      </c>
      <c r="AB24" s="22">
        <v>1.4999999999999999E-2</v>
      </c>
      <c r="AC24" s="26">
        <v>0.13</v>
      </c>
      <c r="AD24" s="21">
        <f t="shared" si="2"/>
        <v>0.1555</v>
      </c>
    </row>
    <row r="25" spans="2:30" x14ac:dyDescent="0.25">
      <c r="B25" s="13" t="s">
        <v>22</v>
      </c>
      <c r="C25" s="16" t="s">
        <v>24</v>
      </c>
      <c r="D25" s="28"/>
      <c r="E25" s="17"/>
      <c r="F25" s="17"/>
      <c r="G25" s="17"/>
      <c r="H25" s="17"/>
      <c r="I25" s="9" t="s">
        <v>36</v>
      </c>
      <c r="J25" s="17"/>
      <c r="K25" s="17"/>
      <c r="L25" s="17"/>
      <c r="M25" s="9" t="s">
        <v>36</v>
      </c>
      <c r="T25" s="1" t="str">
        <f t="shared" si="0"/>
        <v>Camion rigide (PL) - 12 t &lt; PTAC ≤ 20 tGaz naturel liquéfié (GNL)</v>
      </c>
      <c r="U25" s="13" t="s">
        <v>22</v>
      </c>
      <c r="V25" s="16" t="s">
        <v>24</v>
      </c>
      <c r="W25" s="9" t="s">
        <v>36</v>
      </c>
      <c r="X25" s="21">
        <v>0.69699999999999995</v>
      </c>
      <c r="Y25" s="20">
        <v>2.58</v>
      </c>
      <c r="Z25" s="20">
        <f t="shared" si="1"/>
        <v>3.2770000000000001</v>
      </c>
      <c r="AA25" s="22">
        <v>1.0500000000000001E-2</v>
      </c>
      <c r="AB25" s="22">
        <v>4.5999999999999999E-2</v>
      </c>
      <c r="AC25" s="26">
        <v>0.13</v>
      </c>
      <c r="AD25" s="21">
        <f t="shared" si="2"/>
        <v>0.1865</v>
      </c>
    </row>
    <row r="26" spans="2:30" x14ac:dyDescent="0.25">
      <c r="B26" s="13" t="s">
        <v>23</v>
      </c>
      <c r="C26" s="16" t="s">
        <v>15</v>
      </c>
      <c r="D26" s="28"/>
      <c r="E26" s="17"/>
      <c r="F26" s="17"/>
      <c r="G26" s="17"/>
      <c r="H26" s="17"/>
      <c r="I26" s="9" t="s">
        <v>35</v>
      </c>
      <c r="J26" s="17"/>
      <c r="K26" s="17"/>
      <c r="L26" s="17"/>
      <c r="M26" s="9" t="s">
        <v>35</v>
      </c>
      <c r="T26" s="1" t="str">
        <f t="shared" si="0"/>
        <v>Camion rigide (PL) - 20 t &lt; PTAC ≤ 26 tGazole</v>
      </c>
      <c r="U26" s="13" t="s">
        <v>23</v>
      </c>
      <c r="V26" s="16" t="s">
        <v>15</v>
      </c>
      <c r="W26" s="9" t="s">
        <v>35</v>
      </c>
      <c r="X26" s="21">
        <v>0.60899999999999999</v>
      </c>
      <c r="Y26" s="20">
        <v>2.4900000000000002</v>
      </c>
      <c r="Z26" s="20">
        <f t="shared" si="1"/>
        <v>3.0990000000000002</v>
      </c>
      <c r="AA26" s="22">
        <v>1.1299999999999999E-2</v>
      </c>
      <c r="AB26" s="22">
        <v>2.4199999999999999E-2</v>
      </c>
      <c r="AC26" s="24">
        <v>9.9099999999999994E-2</v>
      </c>
      <c r="AD26" s="22">
        <f t="shared" si="2"/>
        <v>0.1346</v>
      </c>
    </row>
    <row r="27" spans="2:30" x14ac:dyDescent="0.25">
      <c r="B27" s="13" t="s">
        <v>23</v>
      </c>
      <c r="C27" s="16" t="s">
        <v>17</v>
      </c>
      <c r="D27" s="28"/>
      <c r="E27" s="17"/>
      <c r="F27" s="17"/>
      <c r="G27" s="17"/>
      <c r="H27" s="17"/>
      <c r="I27" s="9" t="s">
        <v>36</v>
      </c>
      <c r="J27" s="17"/>
      <c r="K27" s="17"/>
      <c r="L27" s="17"/>
      <c r="M27" s="9" t="s">
        <v>36</v>
      </c>
      <c r="T27" s="1" t="str">
        <f t="shared" si="0"/>
        <v>Camion rigide (PL) - 20 t &lt; PTAC ≤ 26 tGaz naturel comprimé (GNC)</v>
      </c>
      <c r="U27" s="13" t="s">
        <v>23</v>
      </c>
      <c r="V27" s="16" t="s">
        <v>17</v>
      </c>
      <c r="W27" s="9" t="s">
        <v>36</v>
      </c>
      <c r="X27" s="21">
        <v>0.55000000000000004</v>
      </c>
      <c r="Y27" s="20">
        <v>2.41</v>
      </c>
      <c r="Z27" s="20">
        <f t="shared" si="1"/>
        <v>2.96</v>
      </c>
      <c r="AA27" s="22">
        <v>1.1299999999999999E-2</v>
      </c>
      <c r="AB27" s="22">
        <v>1.4999999999999999E-2</v>
      </c>
      <c r="AC27" s="26">
        <v>0.12</v>
      </c>
      <c r="AD27" s="21">
        <f t="shared" si="2"/>
        <v>0.14629999999999999</v>
      </c>
    </row>
    <row r="28" spans="2:30" x14ac:dyDescent="0.25">
      <c r="B28" s="13" t="s">
        <v>23</v>
      </c>
      <c r="C28" s="16" t="s">
        <v>24</v>
      </c>
      <c r="D28" s="28"/>
      <c r="E28" s="17"/>
      <c r="F28" s="17"/>
      <c r="G28" s="17"/>
      <c r="H28" s="17"/>
      <c r="I28" s="9" t="s">
        <v>36</v>
      </c>
      <c r="J28" s="17"/>
      <c r="K28" s="17"/>
      <c r="L28" s="17"/>
      <c r="M28" s="9" t="s">
        <v>36</v>
      </c>
      <c r="T28" s="1" t="str">
        <f t="shared" si="0"/>
        <v>Camion rigide (PL) - 20 t &lt; PTAC ≤ 26 tGaz naturel liquéfié (GNL)</v>
      </c>
      <c r="U28" s="13" t="s">
        <v>23</v>
      </c>
      <c r="V28" s="16" t="s">
        <v>24</v>
      </c>
      <c r="W28" s="9" t="s">
        <v>36</v>
      </c>
      <c r="X28" s="21">
        <v>0.69699999999999995</v>
      </c>
      <c r="Y28" s="20">
        <v>2.58</v>
      </c>
      <c r="Z28" s="20">
        <f t="shared" si="1"/>
        <v>3.2770000000000001</v>
      </c>
      <c r="AA28" s="22">
        <v>1.1299999999999999E-2</v>
      </c>
      <c r="AB28" s="22">
        <v>3.5999999999999997E-2</v>
      </c>
      <c r="AC28" s="26">
        <v>0.14000000000000001</v>
      </c>
      <c r="AD28" s="21">
        <f t="shared" si="2"/>
        <v>0.18730000000000002</v>
      </c>
    </row>
    <row r="29" spans="2:30" x14ac:dyDescent="0.25">
      <c r="B29" s="13" t="s">
        <v>27</v>
      </c>
      <c r="C29" s="16" t="s">
        <v>15</v>
      </c>
      <c r="D29" s="28"/>
      <c r="E29" s="17"/>
      <c r="F29" s="17"/>
      <c r="G29" s="17"/>
      <c r="H29" s="17"/>
      <c r="I29" s="9" t="s">
        <v>35</v>
      </c>
      <c r="J29" s="17"/>
      <c r="K29" s="17"/>
      <c r="L29" s="17"/>
      <c r="M29" s="9" t="s">
        <v>35</v>
      </c>
      <c r="T29" s="1" t="str">
        <f t="shared" si="0"/>
        <v>Camion rigide (PL) - 26 t &lt; PTAC ≤ 32 tGazole</v>
      </c>
      <c r="U29" s="13" t="s">
        <v>27</v>
      </c>
      <c r="V29" s="16" t="s">
        <v>15</v>
      </c>
      <c r="W29" s="9" t="s">
        <v>35</v>
      </c>
      <c r="X29" s="21">
        <v>0.60899999999999999</v>
      </c>
      <c r="Y29" s="20">
        <v>2.4900000000000002</v>
      </c>
      <c r="Z29" s="20">
        <f t="shared" si="1"/>
        <v>3.0990000000000002</v>
      </c>
      <c r="AA29" s="23">
        <v>8.0000000000000002E-3</v>
      </c>
      <c r="AB29" s="22">
        <v>1.9099999999999999E-2</v>
      </c>
      <c r="AC29" s="24">
        <v>7.8100000000000003E-2</v>
      </c>
      <c r="AD29" s="22">
        <f t="shared" si="2"/>
        <v>0.1052</v>
      </c>
    </row>
    <row r="30" spans="2:30" x14ac:dyDescent="0.25">
      <c r="B30" s="13" t="s">
        <v>29</v>
      </c>
      <c r="C30" s="16" t="s">
        <v>15</v>
      </c>
      <c r="D30" s="28"/>
      <c r="E30" s="17"/>
      <c r="F30" s="17"/>
      <c r="G30" s="17"/>
      <c r="H30" s="17"/>
      <c r="I30" s="9" t="s">
        <v>35</v>
      </c>
      <c r="J30" s="17"/>
      <c r="K30" s="17"/>
      <c r="L30" s="17"/>
      <c r="M30" s="9" t="s">
        <v>35</v>
      </c>
      <c r="T30" s="1" t="str">
        <f t="shared" si="0"/>
        <v>Ensemble articulé (PL) - PTRA ≤ 34 tGazole</v>
      </c>
      <c r="U30" s="13" t="s">
        <v>29</v>
      </c>
      <c r="V30" s="16" t="s">
        <v>15</v>
      </c>
      <c r="W30" s="9" t="s">
        <v>35</v>
      </c>
      <c r="X30" s="21">
        <v>0.60899999999999999</v>
      </c>
      <c r="Y30" s="20">
        <v>2.4900000000000002</v>
      </c>
      <c r="Z30" s="20">
        <f t="shared" si="1"/>
        <v>3.0990000000000002</v>
      </c>
      <c r="AA30" s="23">
        <v>3.7000000000000002E-3</v>
      </c>
      <c r="AB30" s="22">
        <v>1.7600000000000001E-2</v>
      </c>
      <c r="AC30" s="24">
        <v>6.4000000000000001E-2</v>
      </c>
      <c r="AD30" s="22">
        <f t="shared" si="2"/>
        <v>8.5300000000000001E-2</v>
      </c>
    </row>
    <row r="31" spans="2:30" x14ac:dyDescent="0.25">
      <c r="B31" s="13" t="s">
        <v>28</v>
      </c>
      <c r="C31" s="16" t="s">
        <v>15</v>
      </c>
      <c r="D31" s="28"/>
      <c r="E31" s="17"/>
      <c r="F31" s="17"/>
      <c r="G31" s="17"/>
      <c r="H31" s="17"/>
      <c r="I31" s="9" t="s">
        <v>35</v>
      </c>
      <c r="J31" s="17"/>
      <c r="K31" s="17"/>
      <c r="L31" s="17"/>
      <c r="M31" s="9" t="s">
        <v>35</v>
      </c>
      <c r="T31" s="1" t="str">
        <f t="shared" si="0"/>
        <v>Ensemble articulé (PL) - 34 t &lt; PTRA ≤ 40 tGazole</v>
      </c>
      <c r="U31" s="13" t="s">
        <v>28</v>
      </c>
      <c r="V31" s="16" t="s">
        <v>15</v>
      </c>
      <c r="W31" s="9" t="s">
        <v>35</v>
      </c>
      <c r="X31" s="21">
        <v>0.60899999999999999</v>
      </c>
      <c r="Y31" s="20">
        <v>2.4900000000000002</v>
      </c>
      <c r="Z31" s="20">
        <f t="shared" si="1"/>
        <v>3.0990000000000002</v>
      </c>
      <c r="AA31" s="23">
        <v>3.8E-3</v>
      </c>
      <c r="AB31" s="22">
        <v>1.54E-2</v>
      </c>
      <c r="AC31" s="24">
        <v>6.3100000000000003E-2</v>
      </c>
      <c r="AD31" s="22">
        <f t="shared" si="2"/>
        <v>8.2300000000000012E-2</v>
      </c>
    </row>
    <row r="32" spans="2:30" x14ac:dyDescent="0.25">
      <c r="B32" s="13" t="s">
        <v>28</v>
      </c>
      <c r="C32" s="16" t="s">
        <v>17</v>
      </c>
      <c r="D32" s="28"/>
      <c r="E32" s="17"/>
      <c r="F32" s="17"/>
      <c r="G32" s="17"/>
      <c r="H32" s="17"/>
      <c r="I32" s="9" t="s">
        <v>36</v>
      </c>
      <c r="J32" s="17"/>
      <c r="K32" s="17"/>
      <c r="L32" s="17"/>
      <c r="M32" s="9" t="s">
        <v>36</v>
      </c>
      <c r="T32" s="1" t="str">
        <f t="shared" si="0"/>
        <v>Ensemble articulé (PL) - 34 t &lt; PTRA ≤ 40 tGaz naturel comprimé (GNC)</v>
      </c>
      <c r="U32" s="13" t="s">
        <v>28</v>
      </c>
      <c r="V32" s="16" t="s">
        <v>17</v>
      </c>
      <c r="W32" s="9" t="s">
        <v>36</v>
      </c>
      <c r="X32" s="21">
        <v>0.55000000000000004</v>
      </c>
      <c r="Y32" s="20">
        <v>2.41</v>
      </c>
      <c r="Z32" s="20">
        <f t="shared" si="1"/>
        <v>2.96</v>
      </c>
      <c r="AA32" s="23">
        <v>3.8E-3</v>
      </c>
      <c r="AB32" s="22">
        <v>0.01</v>
      </c>
      <c r="AC32" s="24">
        <v>6.6000000000000003E-2</v>
      </c>
      <c r="AD32" s="22">
        <f t="shared" si="2"/>
        <v>7.980000000000001E-2</v>
      </c>
    </row>
    <row r="33" spans="2:30" x14ac:dyDescent="0.25">
      <c r="B33" s="13" t="s">
        <v>28</v>
      </c>
      <c r="C33" s="16" t="s">
        <v>24</v>
      </c>
      <c r="D33" s="28"/>
      <c r="E33" s="17"/>
      <c r="F33" s="17"/>
      <c r="G33" s="17"/>
      <c r="H33" s="17"/>
      <c r="I33" s="9" t="s">
        <v>36</v>
      </c>
      <c r="J33" s="17"/>
      <c r="K33" s="17"/>
      <c r="L33" s="17"/>
      <c r="M33" s="9" t="s">
        <v>36</v>
      </c>
      <c r="T33" s="1" t="str">
        <f t="shared" si="0"/>
        <v>Ensemble articulé (PL) - 34 t &lt; PTRA ≤ 40 tGaz naturel liquéfié (GNL)</v>
      </c>
      <c r="U33" s="13" t="s">
        <v>28</v>
      </c>
      <c r="V33" s="16" t="s">
        <v>24</v>
      </c>
      <c r="W33" s="9" t="s">
        <v>36</v>
      </c>
      <c r="X33" s="21">
        <v>0.69699999999999995</v>
      </c>
      <c r="Y33" s="20">
        <v>2.58</v>
      </c>
      <c r="Z33" s="20">
        <f t="shared" si="1"/>
        <v>3.2770000000000001</v>
      </c>
      <c r="AA33" s="23">
        <v>3.8E-3</v>
      </c>
      <c r="AB33" s="22">
        <v>2.3E-2</v>
      </c>
      <c r="AC33" s="24">
        <v>6.5000000000000002E-2</v>
      </c>
      <c r="AD33" s="22">
        <f t="shared" si="2"/>
        <v>9.1800000000000007E-2</v>
      </c>
    </row>
    <row r="34" spans="2:30" x14ac:dyDescent="0.25">
      <c r="B34" s="13" t="s">
        <v>30</v>
      </c>
      <c r="C34" s="16" t="s">
        <v>15</v>
      </c>
      <c r="D34" s="28"/>
      <c r="E34" s="17"/>
      <c r="F34" s="17"/>
      <c r="G34" s="17"/>
      <c r="H34" s="17"/>
      <c r="I34" s="9" t="s">
        <v>35</v>
      </c>
      <c r="J34" s="17"/>
      <c r="K34" s="17"/>
      <c r="L34" s="17"/>
      <c r="M34" s="9" t="s">
        <v>35</v>
      </c>
      <c r="T34" s="1" t="str">
        <f t="shared" si="0"/>
        <v>Ensemble articulé (PL) - 40 t &lt; PTRA ≤ 44 tGazole</v>
      </c>
      <c r="U34" s="13" t="s">
        <v>30</v>
      </c>
      <c r="V34" s="16" t="s">
        <v>15</v>
      </c>
      <c r="W34" s="9" t="s">
        <v>35</v>
      </c>
      <c r="X34" s="21">
        <v>0.60899999999999999</v>
      </c>
      <c r="Y34" s="20">
        <v>2.4900000000000002</v>
      </c>
      <c r="Z34" s="20">
        <f t="shared" si="1"/>
        <v>3.0990000000000002</v>
      </c>
      <c r="AA34" s="23">
        <v>3.8E-3</v>
      </c>
      <c r="AB34" s="22">
        <v>1.32E-2</v>
      </c>
      <c r="AC34" s="24">
        <v>5.4100000000000002E-2</v>
      </c>
      <c r="AD34" s="22">
        <f t="shared" si="2"/>
        <v>7.1099999999999997E-2</v>
      </c>
    </row>
    <row r="35" spans="2:30" x14ac:dyDescent="0.25">
      <c r="B35" s="13" t="s">
        <v>31</v>
      </c>
      <c r="C35" s="16" t="s">
        <v>15</v>
      </c>
      <c r="D35" s="28"/>
      <c r="E35" s="17"/>
      <c r="F35" s="17"/>
      <c r="G35" s="17"/>
      <c r="H35" s="17"/>
      <c r="I35" s="9" t="s">
        <v>35</v>
      </c>
      <c r="J35" s="17"/>
      <c r="K35" s="17"/>
      <c r="L35" s="17"/>
      <c r="M35" s="9" t="s">
        <v>35</v>
      </c>
      <c r="T35" s="1" t="str">
        <f t="shared" si="0"/>
        <v>Ensemble articulé (PL) - 44 t &lt; PTRA ≤ 60 tGazole</v>
      </c>
      <c r="U35" s="13" t="s">
        <v>31</v>
      </c>
      <c r="V35" s="16" t="s">
        <v>15</v>
      </c>
      <c r="W35" s="9" t="s">
        <v>35</v>
      </c>
      <c r="X35" s="21">
        <v>0.60899999999999999</v>
      </c>
      <c r="Y35" s="20">
        <v>2.4900000000000002</v>
      </c>
      <c r="Z35" s="20">
        <f t="shared" si="1"/>
        <v>3.0990000000000002</v>
      </c>
      <c r="AA35" s="23">
        <v>3.8999999999999998E-3</v>
      </c>
      <c r="AB35" s="22">
        <v>1.2500000000000001E-2</v>
      </c>
      <c r="AC35" s="24">
        <v>5.11E-2</v>
      </c>
      <c r="AD35" s="22">
        <f t="shared" si="2"/>
        <v>6.7500000000000004E-2</v>
      </c>
    </row>
    <row r="36" spans="2:30" x14ac:dyDescent="0.25">
      <c r="B36" s="13" t="s">
        <v>32</v>
      </c>
      <c r="C36" s="16" t="s">
        <v>15</v>
      </c>
      <c r="D36" s="28"/>
      <c r="E36" s="17"/>
      <c r="F36" s="17"/>
      <c r="G36" s="17"/>
      <c r="H36" s="17"/>
      <c r="I36" s="9" t="s">
        <v>35</v>
      </c>
      <c r="J36" s="17"/>
      <c r="K36" s="17"/>
      <c r="L36" s="17"/>
      <c r="M36" s="9" t="s">
        <v>35</v>
      </c>
      <c r="T36" s="1" t="str">
        <f t="shared" si="0"/>
        <v>Ensemble articulé (PL) - 60 t &lt; PTRA ≤ 72 tGazole</v>
      </c>
      <c r="U36" s="13" t="s">
        <v>32</v>
      </c>
      <c r="V36" s="16" t="s">
        <v>15</v>
      </c>
      <c r="W36" s="9" t="s">
        <v>35</v>
      </c>
      <c r="X36" s="21">
        <v>0.60899999999999999</v>
      </c>
      <c r="Y36" s="20">
        <v>2.4900000000000002</v>
      </c>
      <c r="Z36" s="20">
        <f t="shared" si="1"/>
        <v>3.0990000000000002</v>
      </c>
      <c r="AA36" s="23">
        <v>4.0000000000000001E-3</v>
      </c>
      <c r="AB36" s="22">
        <v>1.2500000000000001E-2</v>
      </c>
      <c r="AC36" s="24">
        <v>5.11E-2</v>
      </c>
      <c r="AD36" s="22">
        <f t="shared" si="2"/>
        <v>6.7599999999999993E-2</v>
      </c>
    </row>
    <row r="40" spans="2:30" x14ac:dyDescent="0.25">
      <c r="E40" s="229" t="s">
        <v>42</v>
      </c>
      <c r="F40" s="229"/>
      <c r="G40" s="229"/>
      <c r="H40" s="229"/>
      <c r="I40" s="229"/>
      <c r="J40" s="229"/>
      <c r="K40" s="229" t="s">
        <v>43</v>
      </c>
      <c r="L40" s="229"/>
      <c r="M40" s="230" t="s">
        <v>52</v>
      </c>
      <c r="N40" s="231"/>
      <c r="O40" s="232"/>
      <c r="P40" s="4"/>
    </row>
    <row r="41" spans="2:30" x14ac:dyDescent="0.25">
      <c r="E41" s="229" t="s">
        <v>38</v>
      </c>
      <c r="F41" s="229"/>
      <c r="G41" s="10" t="s">
        <v>39</v>
      </c>
      <c r="H41" s="229" t="s">
        <v>41</v>
      </c>
      <c r="I41" s="229"/>
      <c r="J41" s="229"/>
      <c r="K41" s="229"/>
      <c r="L41" s="229"/>
      <c r="M41" s="233"/>
      <c r="N41" s="234"/>
      <c r="O41" s="235"/>
    </row>
    <row r="42" spans="2:30" ht="76.5" x14ac:dyDescent="0.25">
      <c r="B42" s="13" t="s">
        <v>11</v>
      </c>
      <c r="C42" s="18" t="s">
        <v>12</v>
      </c>
      <c r="D42" s="15" t="s">
        <v>65</v>
      </c>
      <c r="E42" s="14" t="s">
        <v>47</v>
      </c>
      <c r="F42" s="14" t="s">
        <v>48</v>
      </c>
      <c r="G42" s="14" t="s">
        <v>67</v>
      </c>
      <c r="H42" s="14" t="s">
        <v>66</v>
      </c>
      <c r="I42" s="14" t="s">
        <v>49</v>
      </c>
      <c r="J42" s="14" t="s">
        <v>50</v>
      </c>
      <c r="K42" s="14" t="s">
        <v>51</v>
      </c>
      <c r="L42" s="14" t="s">
        <v>53</v>
      </c>
      <c r="M42" s="14" t="s">
        <v>55</v>
      </c>
      <c r="N42" s="14" t="s">
        <v>54</v>
      </c>
      <c r="O42" s="14" t="s">
        <v>56</v>
      </c>
    </row>
    <row r="43" spans="2:30" x14ac:dyDescent="0.25">
      <c r="B43" s="13" t="str">
        <f>B11</f>
        <v>Véhicule utilitaire léger (VUL) - PTAC ≤ 3,5 t</v>
      </c>
      <c r="C43" s="18" t="str">
        <f>C11</f>
        <v>Gazole</v>
      </c>
      <c r="D43" s="2" t="str">
        <f>D11</f>
        <v>Non</v>
      </c>
      <c r="E43" s="2">
        <f>F11*G11</f>
        <v>72800</v>
      </c>
      <c r="F43" s="31">
        <f>IF($I$9="Oui",$H11*VLOOKUP($B43&amp;$C43,$T$11:$AD$36,6,FALSE),$E43*VLOOKUP($B43&amp;$C43,$T$11:$AD$36,10,FALSE))</f>
        <v>3535.8</v>
      </c>
      <c r="G43" s="31">
        <f>IF($C43&lt;&gt;"Électricité",0,IF($I$9="Oui",$H11*VLOOKUP($B43&amp;$C43,$T$11:$AD$36,5,FALSE),$E43*VLOOKUP($B43&amp;$C43,$T$11:$AD$36,9,FALSE)))</f>
        <v>0</v>
      </c>
      <c r="H43" s="2">
        <f>E43</f>
        <v>72800</v>
      </c>
      <c r="I43" s="31">
        <f>$E43*VLOOKUP($B43&amp;$C43,$T$11:$AD$36,8,FALSE)</f>
        <v>11138.4</v>
      </c>
      <c r="J43" s="31">
        <f>IF($C43="Électricité",0,IF($I$9="Oui",$H11*VLOOKUP($B43&amp;$C43,$T$11:$AD$36,5,FALSE),$E43*VLOOKUP($B43&amp;$C43,$T$11:$AD$36,9,FALSE)))</f>
        <v>864.78</v>
      </c>
      <c r="K43" s="2">
        <f>J11*K11</f>
        <v>160000</v>
      </c>
      <c r="L43" s="31">
        <f>IF($M$9="Oui",$L11*VLOOKUP($B43&amp;$C43,$T$11:$AD$36,7,FALSE)+$K43*VLOOKUP(B43&amp;C43,$T$11:$AD$36,8,FALSE),$K43*VLOOKUP($B43&amp;$C43,$T$11:$AD$36,11,FALSE))</f>
        <v>29128.5</v>
      </c>
      <c r="M43" s="2">
        <f>H43+K43</f>
        <v>232800</v>
      </c>
      <c r="N43" s="31">
        <f>IF(D43="Non",F43+G43+I43+J43+L43,1.15*(F43+G43+I43+J43+L43))</f>
        <v>44667.48</v>
      </c>
      <c r="O43" s="21">
        <f>N43/M43</f>
        <v>0.19187061855670104</v>
      </c>
    </row>
    <row r="44" spans="2:30" x14ac:dyDescent="0.25">
      <c r="B44" s="13" t="str">
        <f t="shared" ref="B44:D68" si="3">B12</f>
        <v>Véhicule utilitaire léger (VUL) - PTAC ≤ 3,5 t</v>
      </c>
      <c r="C44" s="18" t="str">
        <f t="shared" si="3"/>
        <v>Essence</v>
      </c>
      <c r="D44" s="2" t="str">
        <f t="shared" si="3"/>
        <v>Oui</v>
      </c>
      <c r="E44" s="2">
        <f t="shared" ref="E44:E68" si="4">F12*G12</f>
        <v>72800</v>
      </c>
      <c r="F44" s="31">
        <f t="shared" ref="F44:F68" si="5">IF($I$9="Oui",H12*VLOOKUP(B44&amp;C44,$T$11:$AD$36,6,FALSE),E44*VLOOKUP(B44&amp;C44,$T$11:$AD$36,10,FALSE))</f>
        <v>3124.0000000000005</v>
      </c>
      <c r="G44" s="31">
        <f t="shared" ref="G44:G68" si="6">IF($C44&lt;&gt;"Électricité",0,IF($I$9="Oui",$H12*VLOOKUP($B44&amp;$C44,$T$11:$AD$36,5,FALSE),$E44*VLOOKUP($B44&amp;$C44,$T$11:$AD$36,9,FALSE)))</f>
        <v>0</v>
      </c>
      <c r="H44" s="2">
        <f t="shared" ref="H44:H68" si="7">E44</f>
        <v>72800</v>
      </c>
      <c r="I44" s="31">
        <f t="shared" ref="I44:I68" si="8">$E44*VLOOKUP($B44&amp;$C44,$T$11:$AD$36,8,FALSE)</f>
        <v>11138.4</v>
      </c>
      <c r="J44" s="31">
        <f t="shared" ref="J44:J68" si="9">IF($C44="Électricité",0,IF($I$9="Oui",$H12*VLOOKUP($B44&amp;$C44,$T$11:$AD$36,5,FALSE),$E44*VLOOKUP($B44&amp;$C44,$T$11:$AD$36,9,FALSE)))</f>
        <v>701.48</v>
      </c>
      <c r="K44" s="2">
        <f t="shared" ref="K44:K68" si="10">J12*K12</f>
        <v>160000</v>
      </c>
      <c r="L44" s="31">
        <f t="shared" ref="L44:L68" si="11">IF($M$9="Oui",$L12*VLOOKUP($B44&amp;$C44,$T$11:$AD$36,7,FALSE)+$K44*VLOOKUP(B44&amp;C44,$T$11:$AD$36,8,FALSE),$K44*VLOOKUP($B44&amp;$C44,$T$11:$AD$36,11,FALSE))</f>
        <v>28521</v>
      </c>
      <c r="M44" s="2">
        <f t="shared" ref="M44:M68" si="12">H44+K44</f>
        <v>232800</v>
      </c>
      <c r="N44" s="31">
        <f t="shared" ref="N44:N68" si="13">IF(D44="Non",F44+G44+I44+J44+L44,1.15*(F44+G44+I44+J44+L44))</f>
        <v>50007.611999999994</v>
      </c>
      <c r="O44" s="21">
        <f t="shared" ref="O44:O68" si="14">N44/M44</f>
        <v>0.21480932989690718</v>
      </c>
    </row>
    <row r="45" spans="2:30" x14ac:dyDescent="0.25">
      <c r="B45" s="13" t="str">
        <f t="shared" si="3"/>
        <v>Véhicule utilitaire léger (VUL) - PTAC ≤ 3,5 t</v>
      </c>
      <c r="C45" s="18" t="str">
        <f t="shared" si="3"/>
        <v>Gaz naturel comprimé (GNC)</v>
      </c>
      <c r="D45" s="2">
        <f t="shared" si="3"/>
        <v>0</v>
      </c>
      <c r="E45" s="2">
        <f t="shared" si="4"/>
        <v>0</v>
      </c>
      <c r="F45" s="31">
        <f t="shared" si="5"/>
        <v>0</v>
      </c>
      <c r="G45" s="31">
        <f t="shared" si="6"/>
        <v>0</v>
      </c>
      <c r="H45" s="2">
        <f t="shared" si="7"/>
        <v>0</v>
      </c>
      <c r="I45" s="31">
        <f t="shared" si="8"/>
        <v>0</v>
      </c>
      <c r="J45" s="31">
        <f t="shared" si="9"/>
        <v>0</v>
      </c>
      <c r="K45" s="2">
        <f t="shared" si="10"/>
        <v>0</v>
      </c>
      <c r="L45" s="31">
        <f t="shared" si="11"/>
        <v>0</v>
      </c>
      <c r="M45" s="2">
        <f t="shared" si="12"/>
        <v>0</v>
      </c>
      <c r="N45" s="31">
        <f t="shared" si="13"/>
        <v>0</v>
      </c>
      <c r="O45" s="21" t="e">
        <f t="shared" si="14"/>
        <v>#DIV/0!</v>
      </c>
    </row>
    <row r="46" spans="2:30" x14ac:dyDescent="0.25">
      <c r="B46" s="13" t="str">
        <f t="shared" si="3"/>
        <v>Véhicule utilitaire léger (VUL) - PTAC ≤ 3,5 t</v>
      </c>
      <c r="C46" s="18" t="str">
        <f t="shared" si="3"/>
        <v>Gaz de pétrole liquéfié (GPL)</v>
      </c>
      <c r="D46" s="2">
        <f t="shared" si="3"/>
        <v>0</v>
      </c>
      <c r="E46" s="2">
        <f t="shared" si="4"/>
        <v>0</v>
      </c>
      <c r="F46" s="31">
        <f t="shared" si="5"/>
        <v>0</v>
      </c>
      <c r="G46" s="31">
        <f t="shared" si="6"/>
        <v>0</v>
      </c>
      <c r="H46" s="2">
        <f t="shared" si="7"/>
        <v>0</v>
      </c>
      <c r="I46" s="31">
        <f t="shared" si="8"/>
        <v>0</v>
      </c>
      <c r="J46" s="31">
        <f t="shared" si="9"/>
        <v>0</v>
      </c>
      <c r="K46" s="2">
        <f t="shared" si="10"/>
        <v>0</v>
      </c>
      <c r="L46" s="31">
        <f t="shared" si="11"/>
        <v>0</v>
      </c>
      <c r="M46" s="2">
        <f t="shared" si="12"/>
        <v>0</v>
      </c>
      <c r="N46" s="31">
        <f t="shared" si="13"/>
        <v>0</v>
      </c>
      <c r="O46" s="21" t="e">
        <f t="shared" si="14"/>
        <v>#DIV/0!</v>
      </c>
    </row>
    <row r="47" spans="2:30" x14ac:dyDescent="0.25">
      <c r="B47" s="13" t="str">
        <f t="shared" si="3"/>
        <v>Véhicule utilitaire léger (VUL) - PTAC ≤ 3,5 t</v>
      </c>
      <c r="C47" s="18" t="str">
        <f t="shared" si="3"/>
        <v>Électricité</v>
      </c>
      <c r="D47" s="2" t="str">
        <f t="shared" si="3"/>
        <v>Non</v>
      </c>
      <c r="E47" s="2">
        <f t="shared" si="4"/>
        <v>72800</v>
      </c>
      <c r="F47" s="31">
        <f t="shared" si="5"/>
        <v>0</v>
      </c>
      <c r="G47" s="31">
        <f t="shared" si="6"/>
        <v>8.6751000000000005</v>
      </c>
      <c r="H47" s="2">
        <f t="shared" si="7"/>
        <v>72800</v>
      </c>
      <c r="I47" s="31">
        <f t="shared" si="8"/>
        <v>11138.4</v>
      </c>
      <c r="J47" s="31">
        <f t="shared" si="9"/>
        <v>0</v>
      </c>
      <c r="K47" s="2">
        <f t="shared" si="10"/>
        <v>160000</v>
      </c>
      <c r="L47" s="31">
        <f t="shared" si="11"/>
        <v>24496.6698</v>
      </c>
      <c r="M47" s="2">
        <f t="shared" si="12"/>
        <v>232800</v>
      </c>
      <c r="N47" s="31">
        <f t="shared" si="13"/>
        <v>35643.744899999998</v>
      </c>
      <c r="O47" s="21">
        <f t="shared" si="14"/>
        <v>0.15310886984536082</v>
      </c>
    </row>
    <row r="48" spans="2:30" x14ac:dyDescent="0.25">
      <c r="B48" s="13" t="str">
        <f t="shared" si="3"/>
        <v>Véhicule utilitaire léger (VUL) - PTAC ≤ 3,5 t</v>
      </c>
      <c r="C48" s="18" t="str">
        <f t="shared" si="3"/>
        <v>Hydrogène</v>
      </c>
      <c r="D48" s="2">
        <f t="shared" si="3"/>
        <v>0</v>
      </c>
      <c r="E48" s="2">
        <f t="shared" si="4"/>
        <v>0</v>
      </c>
      <c r="F48" s="31">
        <f t="shared" si="5"/>
        <v>0</v>
      </c>
      <c r="G48" s="31">
        <f t="shared" si="6"/>
        <v>0</v>
      </c>
      <c r="H48" s="2">
        <f t="shared" si="7"/>
        <v>0</v>
      </c>
      <c r="I48" s="31">
        <f t="shared" si="8"/>
        <v>0</v>
      </c>
      <c r="J48" s="31">
        <f t="shared" si="9"/>
        <v>0</v>
      </c>
      <c r="K48" s="2">
        <f t="shared" si="10"/>
        <v>0</v>
      </c>
      <c r="L48" s="31">
        <f t="shared" si="11"/>
        <v>0</v>
      </c>
      <c r="M48" s="2">
        <f t="shared" si="12"/>
        <v>0</v>
      </c>
      <c r="N48" s="31">
        <f t="shared" si="13"/>
        <v>0</v>
      </c>
      <c r="O48" s="21" t="e">
        <f t="shared" si="14"/>
        <v>#DIV/0!</v>
      </c>
    </row>
    <row r="49" spans="2:15" x14ac:dyDescent="0.25">
      <c r="B49" s="13" t="str">
        <f t="shared" si="3"/>
        <v>Camion rigide (PL) - 3,5 t &lt; PTAC ≤ 7,5 t</v>
      </c>
      <c r="C49" s="18" t="str">
        <f t="shared" si="3"/>
        <v>Gazole</v>
      </c>
      <c r="D49" s="2">
        <f t="shared" si="3"/>
        <v>0</v>
      </c>
      <c r="E49" s="2">
        <f t="shared" si="4"/>
        <v>0</v>
      </c>
      <c r="F49" s="31">
        <f t="shared" si="5"/>
        <v>0</v>
      </c>
      <c r="G49" s="31">
        <f t="shared" si="6"/>
        <v>0</v>
      </c>
      <c r="H49" s="2">
        <f t="shared" si="7"/>
        <v>0</v>
      </c>
      <c r="I49" s="31">
        <f t="shared" si="8"/>
        <v>0</v>
      </c>
      <c r="J49" s="31">
        <f t="shared" si="9"/>
        <v>0</v>
      </c>
      <c r="K49" s="2">
        <f t="shared" si="10"/>
        <v>0</v>
      </c>
      <c r="L49" s="31">
        <f t="shared" si="11"/>
        <v>0</v>
      </c>
      <c r="M49" s="2">
        <f t="shared" si="12"/>
        <v>0</v>
      </c>
      <c r="N49" s="31">
        <f t="shared" si="13"/>
        <v>0</v>
      </c>
      <c r="O49" s="21" t="e">
        <f t="shared" si="14"/>
        <v>#DIV/0!</v>
      </c>
    </row>
    <row r="50" spans="2:15" x14ac:dyDescent="0.25">
      <c r="B50" s="13" t="str">
        <f t="shared" si="3"/>
        <v>Camion rigide (PL) - 3,5 t &lt; PTAC ≤ 7,5 t</v>
      </c>
      <c r="C50" s="18" t="str">
        <f t="shared" si="3"/>
        <v>Gaz naturel comprimé (GNC)</v>
      </c>
      <c r="D50" s="2">
        <f t="shared" si="3"/>
        <v>0</v>
      </c>
      <c r="E50" s="2">
        <f t="shared" si="4"/>
        <v>0</v>
      </c>
      <c r="F50" s="31">
        <f t="shared" si="5"/>
        <v>0</v>
      </c>
      <c r="G50" s="31">
        <f t="shared" si="6"/>
        <v>0</v>
      </c>
      <c r="H50" s="2">
        <f t="shared" si="7"/>
        <v>0</v>
      </c>
      <c r="I50" s="31">
        <f t="shared" si="8"/>
        <v>0</v>
      </c>
      <c r="J50" s="31">
        <f t="shared" si="9"/>
        <v>0</v>
      </c>
      <c r="K50" s="2">
        <f t="shared" si="10"/>
        <v>0</v>
      </c>
      <c r="L50" s="31">
        <f t="shared" si="11"/>
        <v>0</v>
      </c>
      <c r="M50" s="2">
        <f t="shared" si="12"/>
        <v>0</v>
      </c>
      <c r="N50" s="31">
        <f t="shared" si="13"/>
        <v>0</v>
      </c>
      <c r="O50" s="21" t="e">
        <f t="shared" si="14"/>
        <v>#DIV/0!</v>
      </c>
    </row>
    <row r="51" spans="2:15" x14ac:dyDescent="0.25">
      <c r="B51" s="13" t="str">
        <f t="shared" si="3"/>
        <v>Camion rigide (PL) - 3,5 t &lt; PTAC ≤ 7,5 t</v>
      </c>
      <c r="C51" s="18" t="str">
        <f t="shared" si="3"/>
        <v>Hybride électricité-gazole</v>
      </c>
      <c r="D51" s="2">
        <f t="shared" si="3"/>
        <v>0</v>
      </c>
      <c r="E51" s="2">
        <f t="shared" si="4"/>
        <v>0</v>
      </c>
      <c r="F51" s="31">
        <f t="shared" si="5"/>
        <v>0</v>
      </c>
      <c r="G51" s="31">
        <f t="shared" si="6"/>
        <v>0</v>
      </c>
      <c r="H51" s="2">
        <f t="shared" si="7"/>
        <v>0</v>
      </c>
      <c r="I51" s="31">
        <f t="shared" si="8"/>
        <v>0</v>
      </c>
      <c r="J51" s="31">
        <f t="shared" si="9"/>
        <v>0</v>
      </c>
      <c r="K51" s="2">
        <f t="shared" si="10"/>
        <v>0</v>
      </c>
      <c r="L51" s="31">
        <f t="shared" si="11"/>
        <v>0</v>
      </c>
      <c r="M51" s="2">
        <f t="shared" si="12"/>
        <v>0</v>
      </c>
      <c r="N51" s="31">
        <f t="shared" si="13"/>
        <v>0</v>
      </c>
      <c r="O51" s="21" t="e">
        <f t="shared" si="14"/>
        <v>#DIV/0!</v>
      </c>
    </row>
    <row r="52" spans="2:15" x14ac:dyDescent="0.25">
      <c r="B52" s="13" t="str">
        <f t="shared" si="3"/>
        <v>Camion rigide (PL) - 3,5 t &lt; PTAC ≤ 7,5 t</v>
      </c>
      <c r="C52" s="18" t="str">
        <f t="shared" si="3"/>
        <v>Électricité</v>
      </c>
      <c r="D52" s="2">
        <f t="shared" si="3"/>
        <v>0</v>
      </c>
      <c r="E52" s="2">
        <f t="shared" si="4"/>
        <v>0</v>
      </c>
      <c r="F52" s="31">
        <f t="shared" si="5"/>
        <v>0</v>
      </c>
      <c r="G52" s="31">
        <f t="shared" si="6"/>
        <v>0</v>
      </c>
      <c r="H52" s="2">
        <f t="shared" si="7"/>
        <v>0</v>
      </c>
      <c r="I52" s="31">
        <f t="shared" si="8"/>
        <v>0</v>
      </c>
      <c r="J52" s="31">
        <f t="shared" si="9"/>
        <v>0</v>
      </c>
      <c r="K52" s="2">
        <f t="shared" si="10"/>
        <v>0</v>
      </c>
      <c r="L52" s="31">
        <f t="shared" si="11"/>
        <v>0</v>
      </c>
      <c r="M52" s="2">
        <f t="shared" si="12"/>
        <v>0</v>
      </c>
      <c r="N52" s="31">
        <f t="shared" si="13"/>
        <v>0</v>
      </c>
      <c r="O52" s="21" t="e">
        <f t="shared" si="14"/>
        <v>#DIV/0!</v>
      </c>
    </row>
    <row r="53" spans="2:15" x14ac:dyDescent="0.25">
      <c r="B53" s="13" t="str">
        <f t="shared" si="3"/>
        <v>Camion rigide (PL) - 7,5 t &lt; PTAC ≤ 12 t</v>
      </c>
      <c r="C53" s="18" t="str">
        <f t="shared" si="3"/>
        <v>Gazole</v>
      </c>
      <c r="D53" s="2">
        <f t="shared" si="3"/>
        <v>0</v>
      </c>
      <c r="E53" s="2">
        <f t="shared" si="4"/>
        <v>0</v>
      </c>
      <c r="F53" s="31">
        <f t="shared" si="5"/>
        <v>0</v>
      </c>
      <c r="G53" s="31">
        <f t="shared" si="6"/>
        <v>0</v>
      </c>
      <c r="H53" s="2">
        <f t="shared" si="7"/>
        <v>0</v>
      </c>
      <c r="I53" s="31">
        <f t="shared" si="8"/>
        <v>0</v>
      </c>
      <c r="J53" s="31">
        <f t="shared" si="9"/>
        <v>0</v>
      </c>
      <c r="K53" s="2">
        <f t="shared" si="10"/>
        <v>0</v>
      </c>
      <c r="L53" s="31">
        <f t="shared" si="11"/>
        <v>0</v>
      </c>
      <c r="M53" s="2">
        <f t="shared" si="12"/>
        <v>0</v>
      </c>
      <c r="N53" s="31">
        <f t="shared" si="13"/>
        <v>0</v>
      </c>
      <c r="O53" s="21" t="e">
        <f t="shared" si="14"/>
        <v>#DIV/0!</v>
      </c>
    </row>
    <row r="54" spans="2:15" x14ac:dyDescent="0.25">
      <c r="B54" s="13" t="str">
        <f t="shared" si="3"/>
        <v>Camion rigide (PL) - 7,5 t &lt; PTAC ≤ 12 t</v>
      </c>
      <c r="C54" s="18" t="str">
        <f t="shared" si="3"/>
        <v>Gaz naturel comprimé (GNC)</v>
      </c>
      <c r="D54" s="2">
        <f t="shared" si="3"/>
        <v>0</v>
      </c>
      <c r="E54" s="2">
        <f t="shared" si="4"/>
        <v>0</v>
      </c>
      <c r="F54" s="31">
        <f t="shared" si="5"/>
        <v>0</v>
      </c>
      <c r="G54" s="31">
        <f t="shared" si="6"/>
        <v>0</v>
      </c>
      <c r="H54" s="2">
        <f t="shared" si="7"/>
        <v>0</v>
      </c>
      <c r="I54" s="31">
        <f t="shared" si="8"/>
        <v>0</v>
      </c>
      <c r="J54" s="31">
        <f t="shared" si="9"/>
        <v>0</v>
      </c>
      <c r="K54" s="2">
        <f t="shared" si="10"/>
        <v>0</v>
      </c>
      <c r="L54" s="31">
        <f t="shared" si="11"/>
        <v>0</v>
      </c>
      <c r="M54" s="2">
        <f t="shared" si="12"/>
        <v>0</v>
      </c>
      <c r="N54" s="31">
        <f t="shared" si="13"/>
        <v>0</v>
      </c>
      <c r="O54" s="21" t="e">
        <f t="shared" si="14"/>
        <v>#DIV/0!</v>
      </c>
    </row>
    <row r="55" spans="2:15" x14ac:dyDescent="0.25">
      <c r="B55" s="13" t="str">
        <f t="shared" si="3"/>
        <v>Camion rigide (PL) - 12 t &lt; PTAC ≤ 20 t</v>
      </c>
      <c r="C55" s="18" t="str">
        <f t="shared" si="3"/>
        <v>Gazole</v>
      </c>
      <c r="D55" s="2">
        <f t="shared" si="3"/>
        <v>0</v>
      </c>
      <c r="E55" s="2">
        <f t="shared" si="4"/>
        <v>0</v>
      </c>
      <c r="F55" s="31">
        <f t="shared" si="5"/>
        <v>0</v>
      </c>
      <c r="G55" s="31">
        <f t="shared" si="6"/>
        <v>0</v>
      </c>
      <c r="H55" s="2">
        <f t="shared" si="7"/>
        <v>0</v>
      </c>
      <c r="I55" s="31">
        <f t="shared" si="8"/>
        <v>0</v>
      </c>
      <c r="J55" s="31">
        <f t="shared" si="9"/>
        <v>0</v>
      </c>
      <c r="K55" s="2">
        <f t="shared" si="10"/>
        <v>0</v>
      </c>
      <c r="L55" s="31">
        <f t="shared" si="11"/>
        <v>0</v>
      </c>
      <c r="M55" s="2">
        <f t="shared" si="12"/>
        <v>0</v>
      </c>
      <c r="N55" s="31">
        <f t="shared" si="13"/>
        <v>0</v>
      </c>
      <c r="O55" s="21" t="e">
        <f t="shared" si="14"/>
        <v>#DIV/0!</v>
      </c>
    </row>
    <row r="56" spans="2:15" x14ac:dyDescent="0.25">
      <c r="B56" s="13" t="str">
        <f t="shared" si="3"/>
        <v>Camion rigide (PL) - 12 t &lt; PTAC ≤ 20 t</v>
      </c>
      <c r="C56" s="18" t="str">
        <f t="shared" si="3"/>
        <v>Gaz naturel comprimé (GNC)</v>
      </c>
      <c r="D56" s="2">
        <f t="shared" si="3"/>
        <v>0</v>
      </c>
      <c r="E56" s="2">
        <f t="shared" si="4"/>
        <v>0</v>
      </c>
      <c r="F56" s="31">
        <f t="shared" si="5"/>
        <v>0</v>
      </c>
      <c r="G56" s="31">
        <f t="shared" si="6"/>
        <v>0</v>
      </c>
      <c r="H56" s="2">
        <f t="shared" si="7"/>
        <v>0</v>
      </c>
      <c r="I56" s="31">
        <f t="shared" si="8"/>
        <v>0</v>
      </c>
      <c r="J56" s="31">
        <f t="shared" si="9"/>
        <v>0</v>
      </c>
      <c r="K56" s="2">
        <f t="shared" si="10"/>
        <v>0</v>
      </c>
      <c r="L56" s="31">
        <f t="shared" si="11"/>
        <v>0</v>
      </c>
      <c r="M56" s="2">
        <f t="shared" si="12"/>
        <v>0</v>
      </c>
      <c r="N56" s="31">
        <f t="shared" si="13"/>
        <v>0</v>
      </c>
      <c r="O56" s="21" t="e">
        <f t="shared" si="14"/>
        <v>#DIV/0!</v>
      </c>
    </row>
    <row r="57" spans="2:15" x14ac:dyDescent="0.25">
      <c r="B57" s="13" t="str">
        <f t="shared" si="3"/>
        <v>Camion rigide (PL) - 12 t &lt; PTAC ≤ 20 t</v>
      </c>
      <c r="C57" s="18" t="str">
        <f t="shared" si="3"/>
        <v>Gaz naturel liquéfié (GNL)</v>
      </c>
      <c r="D57" s="2">
        <f t="shared" si="3"/>
        <v>0</v>
      </c>
      <c r="E57" s="2">
        <f t="shared" si="4"/>
        <v>0</v>
      </c>
      <c r="F57" s="31">
        <f t="shared" si="5"/>
        <v>0</v>
      </c>
      <c r="G57" s="31">
        <f t="shared" si="6"/>
        <v>0</v>
      </c>
      <c r="H57" s="2">
        <f t="shared" si="7"/>
        <v>0</v>
      </c>
      <c r="I57" s="31">
        <f t="shared" si="8"/>
        <v>0</v>
      </c>
      <c r="J57" s="31">
        <f t="shared" si="9"/>
        <v>0</v>
      </c>
      <c r="K57" s="2">
        <f t="shared" si="10"/>
        <v>0</v>
      </c>
      <c r="L57" s="31">
        <f t="shared" si="11"/>
        <v>0</v>
      </c>
      <c r="M57" s="2">
        <f t="shared" si="12"/>
        <v>0</v>
      </c>
      <c r="N57" s="31">
        <f t="shared" si="13"/>
        <v>0</v>
      </c>
      <c r="O57" s="21" t="e">
        <f t="shared" si="14"/>
        <v>#DIV/0!</v>
      </c>
    </row>
    <row r="58" spans="2:15" x14ac:dyDescent="0.25">
      <c r="B58" s="13" t="str">
        <f t="shared" si="3"/>
        <v>Camion rigide (PL) - 20 t &lt; PTAC ≤ 26 t</v>
      </c>
      <c r="C58" s="18" t="str">
        <f t="shared" si="3"/>
        <v>Gazole</v>
      </c>
      <c r="D58" s="2">
        <f t="shared" si="3"/>
        <v>0</v>
      </c>
      <c r="E58" s="2">
        <f t="shared" si="4"/>
        <v>0</v>
      </c>
      <c r="F58" s="31">
        <f t="shared" si="5"/>
        <v>0</v>
      </c>
      <c r="G58" s="31">
        <f t="shared" si="6"/>
        <v>0</v>
      </c>
      <c r="H58" s="2">
        <f t="shared" si="7"/>
        <v>0</v>
      </c>
      <c r="I58" s="31">
        <f t="shared" si="8"/>
        <v>0</v>
      </c>
      <c r="J58" s="31">
        <f t="shared" si="9"/>
        <v>0</v>
      </c>
      <c r="K58" s="2">
        <f t="shared" si="10"/>
        <v>0</v>
      </c>
      <c r="L58" s="31">
        <f t="shared" si="11"/>
        <v>0</v>
      </c>
      <c r="M58" s="2">
        <f t="shared" si="12"/>
        <v>0</v>
      </c>
      <c r="N58" s="31">
        <f t="shared" si="13"/>
        <v>0</v>
      </c>
      <c r="O58" s="21" t="e">
        <f t="shared" si="14"/>
        <v>#DIV/0!</v>
      </c>
    </row>
    <row r="59" spans="2:15" x14ac:dyDescent="0.25">
      <c r="B59" s="13" t="str">
        <f t="shared" si="3"/>
        <v>Camion rigide (PL) - 20 t &lt; PTAC ≤ 26 t</v>
      </c>
      <c r="C59" s="18" t="str">
        <f t="shared" si="3"/>
        <v>Gaz naturel comprimé (GNC)</v>
      </c>
      <c r="D59" s="2">
        <f t="shared" si="3"/>
        <v>0</v>
      </c>
      <c r="E59" s="2">
        <f t="shared" si="4"/>
        <v>0</v>
      </c>
      <c r="F59" s="31">
        <f t="shared" si="5"/>
        <v>0</v>
      </c>
      <c r="G59" s="31">
        <f t="shared" si="6"/>
        <v>0</v>
      </c>
      <c r="H59" s="2">
        <f t="shared" si="7"/>
        <v>0</v>
      </c>
      <c r="I59" s="31">
        <f t="shared" si="8"/>
        <v>0</v>
      </c>
      <c r="J59" s="31">
        <f t="shared" si="9"/>
        <v>0</v>
      </c>
      <c r="K59" s="2">
        <f t="shared" si="10"/>
        <v>0</v>
      </c>
      <c r="L59" s="31">
        <f t="shared" si="11"/>
        <v>0</v>
      </c>
      <c r="M59" s="2">
        <f t="shared" si="12"/>
        <v>0</v>
      </c>
      <c r="N59" s="31">
        <f t="shared" si="13"/>
        <v>0</v>
      </c>
      <c r="O59" s="21" t="e">
        <f t="shared" si="14"/>
        <v>#DIV/0!</v>
      </c>
    </row>
    <row r="60" spans="2:15" x14ac:dyDescent="0.25">
      <c r="B60" s="13" t="str">
        <f t="shared" si="3"/>
        <v>Camion rigide (PL) - 20 t &lt; PTAC ≤ 26 t</v>
      </c>
      <c r="C60" s="18" t="str">
        <f t="shared" si="3"/>
        <v>Gaz naturel liquéfié (GNL)</v>
      </c>
      <c r="D60" s="2">
        <f t="shared" si="3"/>
        <v>0</v>
      </c>
      <c r="E60" s="2">
        <f t="shared" si="4"/>
        <v>0</v>
      </c>
      <c r="F60" s="31">
        <f t="shared" si="5"/>
        <v>0</v>
      </c>
      <c r="G60" s="31">
        <f t="shared" si="6"/>
        <v>0</v>
      </c>
      <c r="H60" s="2">
        <f t="shared" si="7"/>
        <v>0</v>
      </c>
      <c r="I60" s="31">
        <f t="shared" si="8"/>
        <v>0</v>
      </c>
      <c r="J60" s="31">
        <f t="shared" si="9"/>
        <v>0</v>
      </c>
      <c r="K60" s="2">
        <f t="shared" si="10"/>
        <v>0</v>
      </c>
      <c r="L60" s="31">
        <f t="shared" si="11"/>
        <v>0</v>
      </c>
      <c r="M60" s="2">
        <f t="shared" si="12"/>
        <v>0</v>
      </c>
      <c r="N60" s="31">
        <f t="shared" si="13"/>
        <v>0</v>
      </c>
      <c r="O60" s="21" t="e">
        <f t="shared" si="14"/>
        <v>#DIV/0!</v>
      </c>
    </row>
    <row r="61" spans="2:15" x14ac:dyDescent="0.25">
      <c r="B61" s="13" t="str">
        <f t="shared" si="3"/>
        <v>Camion rigide (PL) - 26 t &lt; PTAC ≤ 32 t</v>
      </c>
      <c r="C61" s="18" t="str">
        <f t="shared" si="3"/>
        <v>Gazole</v>
      </c>
      <c r="D61" s="2">
        <f t="shared" si="3"/>
        <v>0</v>
      </c>
      <c r="E61" s="2">
        <f t="shared" si="4"/>
        <v>0</v>
      </c>
      <c r="F61" s="31">
        <f t="shared" si="5"/>
        <v>0</v>
      </c>
      <c r="G61" s="31">
        <f t="shared" si="6"/>
        <v>0</v>
      </c>
      <c r="H61" s="2">
        <f t="shared" si="7"/>
        <v>0</v>
      </c>
      <c r="I61" s="31">
        <f t="shared" si="8"/>
        <v>0</v>
      </c>
      <c r="J61" s="31">
        <f t="shared" si="9"/>
        <v>0</v>
      </c>
      <c r="K61" s="2">
        <f t="shared" si="10"/>
        <v>0</v>
      </c>
      <c r="L61" s="31">
        <f t="shared" si="11"/>
        <v>0</v>
      </c>
      <c r="M61" s="2">
        <f t="shared" si="12"/>
        <v>0</v>
      </c>
      <c r="N61" s="31">
        <f t="shared" si="13"/>
        <v>0</v>
      </c>
      <c r="O61" s="21" t="e">
        <f t="shared" si="14"/>
        <v>#DIV/0!</v>
      </c>
    </row>
    <row r="62" spans="2:15" x14ac:dyDescent="0.25">
      <c r="B62" s="13" t="str">
        <f t="shared" si="3"/>
        <v>Ensemble articulé (PL) - PTRA ≤ 34 t</v>
      </c>
      <c r="C62" s="18" t="str">
        <f t="shared" si="3"/>
        <v>Gazole</v>
      </c>
      <c r="D62" s="2">
        <f t="shared" si="3"/>
        <v>0</v>
      </c>
      <c r="E62" s="2">
        <f t="shared" si="4"/>
        <v>0</v>
      </c>
      <c r="F62" s="31">
        <f t="shared" si="5"/>
        <v>0</v>
      </c>
      <c r="G62" s="31">
        <f t="shared" si="6"/>
        <v>0</v>
      </c>
      <c r="H62" s="2">
        <f t="shared" si="7"/>
        <v>0</v>
      </c>
      <c r="I62" s="31">
        <f t="shared" si="8"/>
        <v>0</v>
      </c>
      <c r="J62" s="31">
        <f t="shared" si="9"/>
        <v>0</v>
      </c>
      <c r="K62" s="2">
        <f t="shared" si="10"/>
        <v>0</v>
      </c>
      <c r="L62" s="31">
        <f t="shared" si="11"/>
        <v>0</v>
      </c>
      <c r="M62" s="2">
        <f t="shared" si="12"/>
        <v>0</v>
      </c>
      <c r="N62" s="31">
        <f t="shared" si="13"/>
        <v>0</v>
      </c>
      <c r="O62" s="21" t="e">
        <f t="shared" si="14"/>
        <v>#DIV/0!</v>
      </c>
    </row>
    <row r="63" spans="2:15" x14ac:dyDescent="0.25">
      <c r="B63" s="13" t="str">
        <f t="shared" si="3"/>
        <v>Ensemble articulé (PL) - 34 t &lt; PTRA ≤ 40 t</v>
      </c>
      <c r="C63" s="18" t="str">
        <f t="shared" si="3"/>
        <v>Gazole</v>
      </c>
      <c r="D63" s="2">
        <f t="shared" si="3"/>
        <v>0</v>
      </c>
      <c r="E63" s="2">
        <f t="shared" si="4"/>
        <v>0</v>
      </c>
      <c r="F63" s="31">
        <f t="shared" si="5"/>
        <v>0</v>
      </c>
      <c r="G63" s="31">
        <f t="shared" si="6"/>
        <v>0</v>
      </c>
      <c r="H63" s="2">
        <f t="shared" si="7"/>
        <v>0</v>
      </c>
      <c r="I63" s="31">
        <f t="shared" si="8"/>
        <v>0</v>
      </c>
      <c r="J63" s="31">
        <f t="shared" si="9"/>
        <v>0</v>
      </c>
      <c r="K63" s="2">
        <f t="shared" si="10"/>
        <v>0</v>
      </c>
      <c r="L63" s="31">
        <f t="shared" si="11"/>
        <v>0</v>
      </c>
      <c r="M63" s="2">
        <f t="shared" si="12"/>
        <v>0</v>
      </c>
      <c r="N63" s="31">
        <f t="shared" si="13"/>
        <v>0</v>
      </c>
      <c r="O63" s="21" t="e">
        <f t="shared" si="14"/>
        <v>#DIV/0!</v>
      </c>
    </row>
    <row r="64" spans="2:15" x14ac:dyDescent="0.25">
      <c r="B64" s="13" t="str">
        <f t="shared" si="3"/>
        <v>Ensemble articulé (PL) - 34 t &lt; PTRA ≤ 40 t</v>
      </c>
      <c r="C64" s="18" t="str">
        <f t="shared" si="3"/>
        <v>Gaz naturel comprimé (GNC)</v>
      </c>
      <c r="D64" s="2">
        <f t="shared" si="3"/>
        <v>0</v>
      </c>
      <c r="E64" s="2">
        <f t="shared" si="4"/>
        <v>0</v>
      </c>
      <c r="F64" s="31">
        <f t="shared" si="5"/>
        <v>0</v>
      </c>
      <c r="G64" s="31">
        <f t="shared" si="6"/>
        <v>0</v>
      </c>
      <c r="H64" s="2">
        <f t="shared" si="7"/>
        <v>0</v>
      </c>
      <c r="I64" s="31">
        <f t="shared" si="8"/>
        <v>0</v>
      </c>
      <c r="J64" s="31">
        <f t="shared" si="9"/>
        <v>0</v>
      </c>
      <c r="K64" s="2">
        <f t="shared" si="10"/>
        <v>0</v>
      </c>
      <c r="L64" s="31">
        <f t="shared" si="11"/>
        <v>0</v>
      </c>
      <c r="M64" s="2">
        <f t="shared" si="12"/>
        <v>0</v>
      </c>
      <c r="N64" s="31">
        <f t="shared" si="13"/>
        <v>0</v>
      </c>
      <c r="O64" s="21" t="e">
        <f t="shared" si="14"/>
        <v>#DIV/0!</v>
      </c>
    </row>
    <row r="65" spans="2:15" x14ac:dyDescent="0.25">
      <c r="B65" s="13" t="str">
        <f t="shared" si="3"/>
        <v>Ensemble articulé (PL) - 34 t &lt; PTRA ≤ 40 t</v>
      </c>
      <c r="C65" s="18" t="str">
        <f t="shared" si="3"/>
        <v>Gaz naturel liquéfié (GNL)</v>
      </c>
      <c r="D65" s="2">
        <f t="shared" si="3"/>
        <v>0</v>
      </c>
      <c r="E65" s="2">
        <f t="shared" si="4"/>
        <v>0</v>
      </c>
      <c r="F65" s="31">
        <f t="shared" si="5"/>
        <v>0</v>
      </c>
      <c r="G65" s="31">
        <f t="shared" si="6"/>
        <v>0</v>
      </c>
      <c r="H65" s="2">
        <f t="shared" si="7"/>
        <v>0</v>
      </c>
      <c r="I65" s="31">
        <f t="shared" si="8"/>
        <v>0</v>
      </c>
      <c r="J65" s="31">
        <f t="shared" si="9"/>
        <v>0</v>
      </c>
      <c r="K65" s="2">
        <f t="shared" si="10"/>
        <v>0</v>
      </c>
      <c r="L65" s="31">
        <f t="shared" si="11"/>
        <v>0</v>
      </c>
      <c r="M65" s="2">
        <f t="shared" si="12"/>
        <v>0</v>
      </c>
      <c r="N65" s="31">
        <f t="shared" si="13"/>
        <v>0</v>
      </c>
      <c r="O65" s="21" t="e">
        <f t="shared" si="14"/>
        <v>#DIV/0!</v>
      </c>
    </row>
    <row r="66" spans="2:15" x14ac:dyDescent="0.25">
      <c r="B66" s="13" t="str">
        <f t="shared" si="3"/>
        <v>Ensemble articulé (PL) - 40 t &lt; PTRA ≤ 44 t</v>
      </c>
      <c r="C66" s="18" t="str">
        <f t="shared" si="3"/>
        <v>Gazole</v>
      </c>
      <c r="D66" s="2">
        <f t="shared" si="3"/>
        <v>0</v>
      </c>
      <c r="E66" s="2">
        <f t="shared" si="4"/>
        <v>0</v>
      </c>
      <c r="F66" s="31">
        <f t="shared" si="5"/>
        <v>0</v>
      </c>
      <c r="G66" s="31">
        <f t="shared" si="6"/>
        <v>0</v>
      </c>
      <c r="H66" s="2">
        <f t="shared" si="7"/>
        <v>0</v>
      </c>
      <c r="I66" s="31">
        <f t="shared" si="8"/>
        <v>0</v>
      </c>
      <c r="J66" s="31">
        <f t="shared" si="9"/>
        <v>0</v>
      </c>
      <c r="K66" s="2">
        <f t="shared" si="10"/>
        <v>0</v>
      </c>
      <c r="L66" s="31">
        <f t="shared" si="11"/>
        <v>0</v>
      </c>
      <c r="M66" s="2">
        <f t="shared" si="12"/>
        <v>0</v>
      </c>
      <c r="N66" s="31">
        <f t="shared" si="13"/>
        <v>0</v>
      </c>
      <c r="O66" s="21" t="e">
        <f t="shared" si="14"/>
        <v>#DIV/0!</v>
      </c>
    </row>
    <row r="67" spans="2:15" x14ac:dyDescent="0.25">
      <c r="B67" s="13" t="str">
        <f t="shared" si="3"/>
        <v>Ensemble articulé (PL) - 44 t &lt; PTRA ≤ 60 t</v>
      </c>
      <c r="C67" s="18" t="str">
        <f t="shared" si="3"/>
        <v>Gazole</v>
      </c>
      <c r="D67" s="2">
        <f t="shared" si="3"/>
        <v>0</v>
      </c>
      <c r="E67" s="2">
        <f t="shared" si="4"/>
        <v>0</v>
      </c>
      <c r="F67" s="31">
        <f t="shared" si="5"/>
        <v>0</v>
      </c>
      <c r="G67" s="31">
        <f t="shared" si="6"/>
        <v>0</v>
      </c>
      <c r="H67" s="2">
        <f t="shared" si="7"/>
        <v>0</v>
      </c>
      <c r="I67" s="31">
        <f t="shared" si="8"/>
        <v>0</v>
      </c>
      <c r="J67" s="31">
        <f t="shared" si="9"/>
        <v>0</v>
      </c>
      <c r="K67" s="2">
        <f t="shared" si="10"/>
        <v>0</v>
      </c>
      <c r="L67" s="31">
        <f t="shared" si="11"/>
        <v>0</v>
      </c>
      <c r="M67" s="2">
        <f t="shared" si="12"/>
        <v>0</v>
      </c>
      <c r="N67" s="31">
        <f t="shared" si="13"/>
        <v>0</v>
      </c>
      <c r="O67" s="21" t="e">
        <f t="shared" si="14"/>
        <v>#DIV/0!</v>
      </c>
    </row>
    <row r="68" spans="2:15" x14ac:dyDescent="0.25">
      <c r="B68" s="13" t="str">
        <f t="shared" si="3"/>
        <v>Ensemble articulé (PL) - 60 t &lt; PTRA ≤ 72 t</v>
      </c>
      <c r="C68" s="18" t="str">
        <f t="shared" si="3"/>
        <v>Gazole</v>
      </c>
      <c r="D68" s="2">
        <f t="shared" si="3"/>
        <v>0</v>
      </c>
      <c r="E68" s="2">
        <f t="shared" si="4"/>
        <v>0</v>
      </c>
      <c r="F68" s="31">
        <f t="shared" si="5"/>
        <v>0</v>
      </c>
      <c r="G68" s="31">
        <f t="shared" si="6"/>
        <v>0</v>
      </c>
      <c r="H68" s="2">
        <f t="shared" si="7"/>
        <v>0</v>
      </c>
      <c r="I68" s="31">
        <f t="shared" si="8"/>
        <v>0</v>
      </c>
      <c r="J68" s="31">
        <f t="shared" si="9"/>
        <v>0</v>
      </c>
      <c r="K68" s="2">
        <f t="shared" si="10"/>
        <v>0</v>
      </c>
      <c r="L68" s="31">
        <f t="shared" si="11"/>
        <v>0</v>
      </c>
      <c r="M68" s="2">
        <f t="shared" si="12"/>
        <v>0</v>
      </c>
      <c r="N68" s="31">
        <f t="shared" si="13"/>
        <v>0</v>
      </c>
      <c r="O68" s="21" t="e">
        <f t="shared" si="14"/>
        <v>#DIV/0!</v>
      </c>
    </row>
    <row r="69" spans="2:15" x14ac:dyDescent="0.25">
      <c r="F69" s="30"/>
      <c r="G69" s="30"/>
      <c r="I69" s="33"/>
    </row>
    <row r="70" spans="2:15" x14ac:dyDescent="0.25">
      <c r="B70" s="236" t="s">
        <v>33</v>
      </c>
      <c r="C70" s="237"/>
      <c r="D70" s="27"/>
      <c r="E70" s="2">
        <f t="shared" ref="E70:N70" si="15">SUM(E43:E68)</f>
        <v>218400</v>
      </c>
      <c r="F70" s="32">
        <f t="shared" si="15"/>
        <v>6659.8000000000011</v>
      </c>
      <c r="G70" s="32">
        <f t="shared" si="15"/>
        <v>8.6751000000000005</v>
      </c>
      <c r="H70" s="2">
        <f t="shared" si="15"/>
        <v>218400</v>
      </c>
      <c r="I70" s="31">
        <f t="shared" si="15"/>
        <v>33415.199999999997</v>
      </c>
      <c r="J70" s="31">
        <f t="shared" si="15"/>
        <v>1566.26</v>
      </c>
      <c r="K70" s="2">
        <f t="shared" si="15"/>
        <v>480000</v>
      </c>
      <c r="L70" s="32">
        <f t="shared" si="15"/>
        <v>82146.169800000003</v>
      </c>
      <c r="M70" s="2">
        <f t="shared" si="15"/>
        <v>698400</v>
      </c>
      <c r="N70" s="32">
        <f t="shared" si="15"/>
        <v>130318.83689999999</v>
      </c>
      <c r="O70" s="29">
        <f>N70/M70</f>
        <v>0.18659627276632301</v>
      </c>
    </row>
  </sheetData>
  <mergeCells count="10">
    <mergeCell ref="E8:I8"/>
    <mergeCell ref="J8:M8"/>
    <mergeCell ref="J9:K9"/>
    <mergeCell ref="E40:J40"/>
    <mergeCell ref="K40:L40"/>
    <mergeCell ref="E41:F41"/>
    <mergeCell ref="H41:L41"/>
    <mergeCell ref="M40:O41"/>
    <mergeCell ref="B70:C70"/>
    <mergeCell ref="E9:G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1:J47"/>
  <sheetViews>
    <sheetView showGridLines="0" topLeftCell="A39" workbookViewId="0">
      <selection activeCell="B2" sqref="B2:J2"/>
    </sheetView>
  </sheetViews>
  <sheetFormatPr baseColWidth="10" defaultRowHeight="12.75" x14ac:dyDescent="0.25"/>
  <cols>
    <col min="1" max="1" width="3.5703125" style="1" customWidth="1"/>
    <col min="2" max="2" width="24.7109375" style="1" customWidth="1"/>
    <col min="3" max="3" width="15.7109375" style="1" customWidth="1"/>
    <col min="4" max="4" width="13.7109375" style="1" customWidth="1"/>
    <col min="5" max="6" width="17.7109375" style="1" customWidth="1"/>
    <col min="7" max="7" width="18.42578125" style="1" bestFit="1" customWidth="1"/>
    <col min="8" max="10" width="15.7109375" style="1" customWidth="1"/>
    <col min="11" max="16384" width="11.42578125" style="1"/>
  </cols>
  <sheetData>
    <row r="1" spans="2:10" ht="13.5" thickBot="1" x14ac:dyDescent="0.3"/>
    <row r="2" spans="2:10" ht="14.25" thickTop="1" thickBot="1" x14ac:dyDescent="0.3">
      <c r="B2" s="165" t="s">
        <v>0</v>
      </c>
      <c r="C2" s="166"/>
      <c r="D2" s="166"/>
      <c r="E2" s="166"/>
      <c r="F2" s="166"/>
      <c r="G2" s="166"/>
      <c r="H2" s="166"/>
      <c r="I2" s="166"/>
      <c r="J2" s="167"/>
    </row>
    <row r="3" spans="2:10" ht="13.5" thickTop="1" x14ac:dyDescent="0.25"/>
    <row r="4" spans="2:10" x14ac:dyDescent="0.25">
      <c r="B4" s="68" t="s">
        <v>124</v>
      </c>
      <c r="C4" s="68"/>
      <c r="D4" s="68"/>
      <c r="E4" s="68"/>
      <c r="F4" s="68"/>
      <c r="G4" s="68"/>
      <c r="H4" s="68"/>
      <c r="I4" s="68"/>
      <c r="J4" s="68"/>
    </row>
    <row r="5" spans="2:10" x14ac:dyDescent="0.25">
      <c r="B5" s="8"/>
      <c r="C5" s="8"/>
      <c r="D5" s="8"/>
      <c r="E5" s="8"/>
      <c r="F5" s="8"/>
      <c r="G5" s="8"/>
      <c r="H5" s="8"/>
      <c r="I5" s="8"/>
      <c r="J5" s="8"/>
    </row>
    <row r="6" spans="2:10" x14ac:dyDescent="0.25">
      <c r="B6" s="74" t="s">
        <v>125</v>
      </c>
      <c r="C6" s="8"/>
      <c r="D6" s="8"/>
      <c r="E6" s="8"/>
      <c r="F6" s="8"/>
      <c r="G6" s="8"/>
      <c r="H6" s="8"/>
      <c r="I6" s="8"/>
      <c r="J6" s="8"/>
    </row>
    <row r="7" spans="2:10" x14ac:dyDescent="0.25">
      <c r="B7" s="8"/>
      <c r="C7" s="8"/>
      <c r="D7" s="8"/>
      <c r="E7" s="8"/>
      <c r="F7" s="8"/>
      <c r="G7" s="8"/>
      <c r="H7" s="8"/>
      <c r="I7" s="8"/>
      <c r="J7" s="8"/>
    </row>
    <row r="8" spans="2:10" x14ac:dyDescent="0.25">
      <c r="B8" s="8" t="s">
        <v>1</v>
      </c>
      <c r="C8" s="168">
        <f>'1_Infos_generales'!$C$8:$D$8</f>
        <v>0</v>
      </c>
      <c r="D8" s="169"/>
      <c r="E8" s="169"/>
      <c r="F8" s="169"/>
      <c r="G8" s="169"/>
      <c r="H8" s="169"/>
      <c r="I8" s="169"/>
      <c r="J8" s="170"/>
    </row>
    <row r="9" spans="2:10" x14ac:dyDescent="0.25">
      <c r="B9" s="8"/>
      <c r="C9" s="8"/>
      <c r="D9" s="8"/>
      <c r="E9" s="8"/>
      <c r="F9" s="8"/>
      <c r="G9" s="8"/>
      <c r="H9" s="8"/>
      <c r="I9" s="8"/>
      <c r="J9" s="8"/>
    </row>
    <row r="10" spans="2:10" x14ac:dyDescent="0.25">
      <c r="B10" s="8" t="s">
        <v>111</v>
      </c>
      <c r="C10" s="171" t="str">
        <f>'1_Infos_generales'!$C$10:$D$10</f>
        <v>(numéro et rue)</v>
      </c>
      <c r="D10" s="172"/>
      <c r="E10" s="172"/>
      <c r="F10" s="172"/>
      <c r="G10" s="172"/>
      <c r="H10" s="172"/>
      <c r="I10" s="172"/>
      <c r="J10" s="173"/>
    </row>
    <row r="11" spans="2:10" x14ac:dyDescent="0.25">
      <c r="B11" s="8"/>
      <c r="C11" s="174" t="str">
        <f>'1_Infos_generales'!$C$11:$D$11</f>
        <v>(complément d'adresse)</v>
      </c>
      <c r="D11" s="175"/>
      <c r="E11" s="175"/>
      <c r="F11" s="175"/>
      <c r="G11" s="175"/>
      <c r="H11" s="175"/>
      <c r="I11" s="175"/>
      <c r="J11" s="176"/>
    </row>
    <row r="12" spans="2:10" x14ac:dyDescent="0.25">
      <c r="B12" s="8"/>
      <c r="C12" s="162" t="str">
        <f>'1_Infos_generales'!$C$12:$D$12</f>
        <v>(code postal et ville)</v>
      </c>
      <c r="D12" s="163"/>
      <c r="E12" s="163"/>
      <c r="F12" s="163"/>
      <c r="G12" s="163"/>
      <c r="H12" s="163"/>
      <c r="I12" s="163"/>
      <c r="J12" s="164"/>
    </row>
    <row r="13" spans="2:10" x14ac:dyDescent="0.25">
      <c r="B13" s="8"/>
      <c r="C13" s="8"/>
      <c r="D13" s="8"/>
      <c r="E13" s="8"/>
      <c r="F13" s="8"/>
      <c r="G13" s="8"/>
      <c r="H13" s="8"/>
      <c r="I13" s="8"/>
      <c r="J13" s="8"/>
    </row>
    <row r="14" spans="2:10" x14ac:dyDescent="0.25">
      <c r="B14" s="8" t="s">
        <v>95</v>
      </c>
      <c r="C14" s="54" t="str">
        <f>'1_Infos_generales'!C14</f>
        <v>Année 2023</v>
      </c>
      <c r="D14" s="8"/>
      <c r="E14" s="8"/>
      <c r="F14" s="8"/>
      <c r="G14" s="8"/>
      <c r="H14" s="8"/>
      <c r="I14" s="8"/>
      <c r="J14" s="8"/>
    </row>
    <row r="15" spans="2:10" x14ac:dyDescent="0.25">
      <c r="B15" s="8"/>
      <c r="C15" s="8"/>
      <c r="D15" s="8"/>
      <c r="E15" s="8"/>
      <c r="F15" s="8"/>
      <c r="G15" s="8"/>
      <c r="H15" s="8"/>
      <c r="I15" s="8"/>
      <c r="J15" s="8"/>
    </row>
    <row r="16" spans="2:10" x14ac:dyDescent="0.25">
      <c r="B16" s="8" t="s">
        <v>116</v>
      </c>
      <c r="C16" s="54">
        <f>'1_Infos_generales'!C17</f>
        <v>0</v>
      </c>
      <c r="D16" s="8" t="s">
        <v>118</v>
      </c>
      <c r="E16" s="8"/>
      <c r="F16" s="8"/>
      <c r="G16" s="8"/>
      <c r="H16" s="8"/>
      <c r="I16" s="8"/>
      <c r="J16" s="8"/>
    </row>
    <row r="17" spans="2:10" x14ac:dyDescent="0.25">
      <c r="B17" s="8"/>
      <c r="C17" s="54">
        <f>'1_Infos_generales'!C18</f>
        <v>0</v>
      </c>
      <c r="D17" s="8" t="s">
        <v>119</v>
      </c>
      <c r="E17" s="8"/>
      <c r="F17" s="8"/>
      <c r="G17" s="8"/>
      <c r="H17" s="8"/>
      <c r="I17" s="8"/>
      <c r="J17" s="8"/>
    </row>
    <row r="18" spans="2:10" x14ac:dyDescent="0.25">
      <c r="B18" s="8"/>
      <c r="C18" s="54">
        <f>'1_Infos_generales'!C19</f>
        <v>0</v>
      </c>
      <c r="D18" s="8" t="s">
        <v>120</v>
      </c>
      <c r="E18" s="8"/>
      <c r="F18" s="8"/>
      <c r="G18" s="8"/>
      <c r="H18" s="8"/>
      <c r="I18" s="8"/>
      <c r="J18" s="8"/>
    </row>
    <row r="19" spans="2:10" x14ac:dyDescent="0.25">
      <c r="B19" s="8"/>
      <c r="C19" s="54">
        <f>'1_Infos_generales'!C20</f>
        <v>0</v>
      </c>
      <c r="D19" s="8" t="s">
        <v>121</v>
      </c>
      <c r="E19" s="8"/>
      <c r="F19" s="8"/>
      <c r="G19" s="8"/>
      <c r="H19" s="8"/>
      <c r="I19" s="8"/>
      <c r="J19" s="8"/>
    </row>
    <row r="20" spans="2:10" ht="13.5" thickBot="1" x14ac:dyDescent="0.3">
      <c r="B20" s="8"/>
      <c r="C20" s="8"/>
      <c r="D20" s="8"/>
      <c r="E20" s="8"/>
      <c r="F20" s="8"/>
      <c r="G20" s="8"/>
      <c r="H20" s="8"/>
      <c r="I20" s="8"/>
      <c r="J20" s="8"/>
    </row>
    <row r="21" spans="2:10" ht="19.5" thickTop="1" thickBot="1" x14ac:dyDescent="0.3">
      <c r="B21" s="7" t="s">
        <v>126</v>
      </c>
      <c r="C21" s="8"/>
      <c r="D21" s="8"/>
      <c r="E21" s="8"/>
      <c r="F21" s="55">
        <f>'2_Routier'!O84+'3_Ferroviaire'!O84+'4_Fluvial'!O84+'5_Maritime'!O84+'6_Aerien'!O84+'7_Sites_logistiques'!M84</f>
        <v>0</v>
      </c>
      <c r="G21" s="8" t="s">
        <v>127</v>
      </c>
      <c r="H21" s="8"/>
      <c r="I21" s="8"/>
      <c r="J21" s="8"/>
    </row>
    <row r="22" spans="2:10" ht="13.5" thickTop="1" x14ac:dyDescent="0.25">
      <c r="B22" s="8"/>
      <c r="C22" s="8"/>
      <c r="D22" s="8"/>
      <c r="E22" s="8"/>
      <c r="F22" s="8"/>
      <c r="G22" s="8"/>
      <c r="H22" s="8"/>
      <c r="I22" s="8"/>
      <c r="J22" s="8"/>
    </row>
    <row r="23" spans="2:10" x14ac:dyDescent="0.25">
      <c r="B23" s="8" t="s">
        <v>102</v>
      </c>
      <c r="C23" s="8"/>
      <c r="D23" s="8"/>
      <c r="E23" s="8"/>
      <c r="F23" s="69">
        <f>'2_Routier'!G84+'3_Ferroviaire'!G84+'4_Fluvial'!G84+'5_Maritime'!G84+'6_Aerien'!G84+'7_Sites_logistiques'!G84</f>
        <v>0</v>
      </c>
      <c r="G23" s="8" t="s">
        <v>127</v>
      </c>
      <c r="H23" s="8"/>
      <c r="I23" s="8"/>
      <c r="J23" s="8"/>
    </row>
    <row r="24" spans="2:10" x14ac:dyDescent="0.25">
      <c r="B24" s="8" t="s">
        <v>103</v>
      </c>
      <c r="C24" s="8"/>
      <c r="D24" s="8"/>
      <c r="E24" s="8"/>
      <c r="F24" s="69">
        <f>'2_Routier'!H84+'3_Ferroviaire'!H84+'4_Fluvial'!H84+'5_Maritime'!H84+'6_Aerien'!H84+'7_Sites_logistiques'!H84</f>
        <v>0</v>
      </c>
      <c r="G24" s="8" t="s">
        <v>127</v>
      </c>
      <c r="H24" s="8"/>
      <c r="I24" s="8"/>
      <c r="J24" s="8"/>
    </row>
    <row r="25" spans="2:10" x14ac:dyDescent="0.25">
      <c r="B25" s="8" t="s">
        <v>153</v>
      </c>
      <c r="C25" s="8"/>
      <c r="D25" s="8"/>
      <c r="E25" s="8"/>
      <c r="F25" s="8"/>
      <c r="G25" s="8"/>
      <c r="H25" s="8"/>
      <c r="I25" s="8"/>
      <c r="J25" s="8"/>
    </row>
    <row r="26" spans="2:10" x14ac:dyDescent="0.25">
      <c r="B26" s="8" t="s">
        <v>130</v>
      </c>
      <c r="C26" s="8"/>
      <c r="D26" s="8"/>
      <c r="E26" s="8"/>
      <c r="F26" s="8"/>
      <c r="G26" s="8"/>
      <c r="H26" s="8"/>
      <c r="I26" s="8"/>
      <c r="J26" s="8"/>
    </row>
    <row r="27" spans="2:10" x14ac:dyDescent="0.25">
      <c r="B27" s="8" t="s">
        <v>128</v>
      </c>
      <c r="C27" s="8"/>
      <c r="D27" s="8"/>
      <c r="E27" s="8"/>
      <c r="F27" s="8"/>
      <c r="G27" s="8"/>
      <c r="H27" s="8"/>
      <c r="I27" s="8"/>
      <c r="J27" s="8"/>
    </row>
    <row r="28" spans="2:10" x14ac:dyDescent="0.25">
      <c r="B28" s="8" t="s">
        <v>129</v>
      </c>
      <c r="C28" s="8"/>
      <c r="D28" s="8"/>
      <c r="E28" s="8"/>
      <c r="F28" s="69">
        <f>'2_Routier'!J84+'2_Routier'!K84+'2_Routier'!M84+'3_Ferroviaire'!J84+'3_Ferroviaire'!K84+'3_Ferroviaire'!M84+'4_Fluvial'!J84+'4_Fluvial'!K84+'4_Fluvial'!M84+'5_Maritime'!J84+'5_Maritime'!K84+'5_Maritime'!M84+'6_Aerien'!J84+'6_Aerien'!K84+'6_Aerien'!M84+'7_Sites_logistiques'!I84+'7_Sites_logistiques'!K84</f>
        <v>0</v>
      </c>
      <c r="G28" s="8" t="s">
        <v>127</v>
      </c>
      <c r="H28" s="8"/>
      <c r="I28" s="8"/>
      <c r="J28" s="8"/>
    </row>
    <row r="29" spans="2:10" ht="13.5" thickBot="1" x14ac:dyDescent="0.3">
      <c r="B29" s="8"/>
      <c r="C29" s="8"/>
      <c r="D29" s="8"/>
      <c r="E29" s="8"/>
      <c r="F29" s="8"/>
      <c r="G29" s="8"/>
      <c r="H29" s="8"/>
      <c r="I29" s="8"/>
      <c r="J29" s="8"/>
    </row>
    <row r="30" spans="2:10" ht="19.5" thickTop="1" thickBot="1" x14ac:dyDescent="0.3">
      <c r="B30" s="7" t="s">
        <v>131</v>
      </c>
      <c r="C30" s="8"/>
      <c r="D30" s="8"/>
      <c r="E30" s="8"/>
      <c r="F30" s="64" t="e">
        <f>F21/('2_Routier'!N84+'3_Ferroviaire'!N84+'4_Fluvial'!N84+'5_Maritime'!N84+'6_Aerien'!N84)</f>
        <v>#DIV/0!</v>
      </c>
      <c r="G30" s="8" t="s">
        <v>132</v>
      </c>
      <c r="H30" s="8" t="s">
        <v>321</v>
      </c>
      <c r="I30" s="8"/>
      <c r="J30" s="8"/>
    </row>
    <row r="31" spans="2:10" ht="13.5" thickTop="1" x14ac:dyDescent="0.25">
      <c r="B31" s="8"/>
      <c r="C31" s="8"/>
      <c r="D31" s="8"/>
      <c r="E31" s="8"/>
      <c r="F31" s="8"/>
      <c r="G31" s="8"/>
      <c r="H31" s="8"/>
      <c r="I31" s="8"/>
      <c r="J31" s="8"/>
    </row>
    <row r="32" spans="2:10" x14ac:dyDescent="0.25">
      <c r="B32" s="8" t="s">
        <v>133</v>
      </c>
      <c r="C32" s="8"/>
      <c r="D32" s="8"/>
      <c r="E32" s="8"/>
      <c r="F32" s="8"/>
      <c r="G32" s="8"/>
      <c r="H32" s="8"/>
      <c r="I32" s="8"/>
      <c r="J32" s="8"/>
    </row>
    <row r="33" spans="2:10" x14ac:dyDescent="0.25">
      <c r="B33" s="8"/>
      <c r="C33" s="8"/>
      <c r="D33" s="8"/>
      <c r="E33" s="8"/>
      <c r="F33" s="8"/>
      <c r="G33" s="8"/>
      <c r="H33" s="8"/>
      <c r="I33" s="8"/>
      <c r="J33" s="8"/>
    </row>
    <row r="34" spans="2:10" ht="38.25" x14ac:dyDescent="0.25">
      <c r="B34" s="156" t="s">
        <v>134</v>
      </c>
      <c r="C34" s="157"/>
      <c r="D34" s="158"/>
      <c r="E34" s="65" t="s">
        <v>54</v>
      </c>
      <c r="F34" s="65" t="s">
        <v>136</v>
      </c>
      <c r="G34" s="65" t="s">
        <v>7</v>
      </c>
      <c r="H34" s="8"/>
      <c r="I34" s="8"/>
      <c r="J34" s="8"/>
    </row>
    <row r="35" spans="2:10" x14ac:dyDescent="0.25">
      <c r="B35" s="156" t="s">
        <v>2</v>
      </c>
      <c r="C35" s="157"/>
      <c r="D35" s="158"/>
      <c r="E35" s="66">
        <f>'2_Routier'!O84</f>
        <v>0</v>
      </c>
      <c r="F35" s="67" t="e">
        <f>$E35/$F$21</f>
        <v>#DIV/0!</v>
      </c>
      <c r="G35" s="10" t="str">
        <f>IF('2_Routier'!$L$84&gt;'2_Routier'!$F$84,IF('2_Routier'!$N$17="Oui","Données primaires","Données modélisées"),IF('2_Routier'!$J$17="Oui","Données primaires","Données modélisées"))</f>
        <v>Données primaires</v>
      </c>
      <c r="H35" s="8"/>
      <c r="I35" s="8"/>
      <c r="J35" s="8"/>
    </row>
    <row r="36" spans="2:10" x14ac:dyDescent="0.25">
      <c r="B36" s="156" t="s">
        <v>3</v>
      </c>
      <c r="C36" s="157"/>
      <c r="D36" s="158"/>
      <c r="E36" s="66">
        <f>'3_Ferroviaire'!O84</f>
        <v>0</v>
      </c>
      <c r="F36" s="67" t="e">
        <f t="shared" ref="F36:F40" si="0">$E36/$F$21</f>
        <v>#DIV/0!</v>
      </c>
      <c r="G36" s="10" t="str">
        <f>IF('3_Ferroviaire'!$L$84&gt;'3_Ferroviaire'!$F$84,IF('3_Ferroviaire'!$N$17="Oui","Données primaires","Données modélisées"),IF('3_Ferroviaire'!$J$17="Oui","Données primaires","Données modélisées"))</f>
        <v>Données primaires</v>
      </c>
      <c r="H36" s="8"/>
      <c r="I36" s="8"/>
      <c r="J36" s="8"/>
    </row>
    <row r="37" spans="2:10" x14ac:dyDescent="0.25">
      <c r="B37" s="156" t="s">
        <v>4</v>
      </c>
      <c r="C37" s="157"/>
      <c r="D37" s="158"/>
      <c r="E37" s="66">
        <f>'4_Fluvial'!O84</f>
        <v>0</v>
      </c>
      <c r="F37" s="67" t="e">
        <f t="shared" si="0"/>
        <v>#DIV/0!</v>
      </c>
      <c r="G37" s="10" t="str">
        <f>IF('4_Fluvial'!$L$84&gt;'4_Fluvial'!$F$84,IF('4_Fluvial'!$N$17="Oui","Données primaires","Données modélisées"),IF('4_Fluvial'!$J$17="Oui","Données primaires","Données modélisées"))</f>
        <v>Données primaires</v>
      </c>
      <c r="H37" s="8"/>
      <c r="I37" s="8"/>
      <c r="J37" s="8"/>
    </row>
    <row r="38" spans="2:10" x14ac:dyDescent="0.25">
      <c r="B38" s="156" t="s">
        <v>5</v>
      </c>
      <c r="C38" s="157"/>
      <c r="D38" s="158"/>
      <c r="E38" s="66">
        <f>'5_Maritime'!O84</f>
        <v>0</v>
      </c>
      <c r="F38" s="67" t="e">
        <f t="shared" si="0"/>
        <v>#DIV/0!</v>
      </c>
      <c r="G38" s="10" t="str">
        <f>IF('5_Maritime'!$L$84&gt;'5_Maritime'!$F$84,IF('5_Maritime'!$N$17="Oui","Données primaires","Données modélisées"),IF('5_Maritime'!$J$17="Oui","Données primaires","Données modélisées"))</f>
        <v>Données primaires</v>
      </c>
      <c r="H38" s="8"/>
      <c r="I38" s="8"/>
      <c r="J38" s="8"/>
    </row>
    <row r="39" spans="2:10" x14ac:dyDescent="0.25">
      <c r="B39" s="156" t="s">
        <v>6</v>
      </c>
      <c r="C39" s="157"/>
      <c r="D39" s="158"/>
      <c r="E39" s="66">
        <f>'6_Aerien'!O84</f>
        <v>0</v>
      </c>
      <c r="F39" s="67" t="e">
        <f t="shared" si="0"/>
        <v>#DIV/0!</v>
      </c>
      <c r="G39" s="10" t="str">
        <f>IF('6_Aerien'!$L$84&gt;'6_Aerien'!$F$84,IF('6_Aerien'!$N$17="Oui","Données primaires","Données modélisées"),IF('6_Aerien'!$J$17="Oui","Données primaires","Données modélisées"))</f>
        <v>Données primaires</v>
      </c>
      <c r="H39" s="8"/>
      <c r="I39" s="8"/>
      <c r="J39" s="8"/>
    </row>
    <row r="40" spans="2:10" x14ac:dyDescent="0.25">
      <c r="B40" s="156" t="s">
        <v>135</v>
      </c>
      <c r="C40" s="157"/>
      <c r="D40" s="158"/>
      <c r="E40" s="66">
        <f>'7_Sites_logistiques'!M84</f>
        <v>0</v>
      </c>
      <c r="F40" s="67" t="e">
        <f t="shared" si="0"/>
        <v>#DIV/0!</v>
      </c>
      <c r="G40" s="10" t="str">
        <f>IF('7_Sites_logistiques'!$J$84&gt;'7_Sites_logistiques'!$F$84,IF('7_Sites_logistiques'!$AE$17="Oui","Données primaires","Données modélisées"),IF('7_Sites_logistiques'!$R$17="Oui","Données primaires","Données modélisées"))</f>
        <v>Données primaires</v>
      </c>
      <c r="H40" s="8"/>
      <c r="I40" s="8"/>
      <c r="J40" s="8"/>
    </row>
    <row r="41" spans="2:10" x14ac:dyDescent="0.25">
      <c r="B41" s="8"/>
      <c r="C41" s="8"/>
      <c r="D41" s="8"/>
      <c r="E41" s="8"/>
      <c r="F41" s="8"/>
      <c r="G41" s="8"/>
      <c r="H41" s="8"/>
      <c r="I41" s="8"/>
      <c r="J41" s="8"/>
    </row>
    <row r="42" spans="2:10" x14ac:dyDescent="0.25">
      <c r="B42" s="8" t="s">
        <v>122</v>
      </c>
      <c r="C42" s="8"/>
      <c r="D42" s="8"/>
      <c r="E42" s="8"/>
      <c r="F42" s="8"/>
      <c r="G42" s="8"/>
      <c r="H42" s="8"/>
      <c r="I42" s="8"/>
      <c r="J42" s="8"/>
    </row>
    <row r="43" spans="2:10" x14ac:dyDescent="0.25">
      <c r="B43" s="8"/>
      <c r="C43" s="70"/>
      <c r="D43" s="8"/>
      <c r="E43" s="8"/>
      <c r="F43" s="8"/>
      <c r="G43" s="8"/>
      <c r="H43" s="8"/>
      <c r="I43" s="8"/>
      <c r="J43" s="8"/>
    </row>
    <row r="44" spans="2:10" x14ac:dyDescent="0.25">
      <c r="B44" s="8"/>
      <c r="C44" s="54">
        <f>'1_Infos_generales'!$C$25</f>
        <v>0</v>
      </c>
      <c r="D44" s="8"/>
      <c r="E44" s="8"/>
      <c r="F44" s="8"/>
      <c r="G44" s="8"/>
      <c r="H44" s="8"/>
      <c r="I44" s="8"/>
      <c r="J44" s="8"/>
    </row>
    <row r="45" spans="2:10" x14ac:dyDescent="0.25">
      <c r="B45" s="8"/>
      <c r="C45" s="8"/>
      <c r="D45" s="8"/>
      <c r="E45" s="8"/>
      <c r="F45" s="8"/>
      <c r="G45" s="8"/>
      <c r="H45" s="8"/>
      <c r="I45" s="8"/>
      <c r="J45" s="8"/>
    </row>
    <row r="46" spans="2:10" x14ac:dyDescent="0.25">
      <c r="B46" s="8"/>
      <c r="C46" s="8" t="s">
        <v>137</v>
      </c>
      <c r="D46" s="8"/>
      <c r="E46" s="8"/>
      <c r="F46" s="8"/>
      <c r="G46" s="8"/>
      <c r="H46" s="8"/>
      <c r="I46" s="8"/>
      <c r="J46" s="8"/>
    </row>
    <row r="47" spans="2:10" ht="102" customHeight="1" x14ac:dyDescent="0.25">
      <c r="B47" s="8"/>
      <c r="C47" s="159" t="str">
        <f>IF(ISBLANK('1_Infos_generales'!$C$28:$D$28),"",'1_Infos_generales'!$C$28:$D$28)</f>
        <v/>
      </c>
      <c r="D47" s="160"/>
      <c r="E47" s="160"/>
      <c r="F47" s="160"/>
      <c r="G47" s="160"/>
      <c r="H47" s="160"/>
      <c r="I47" s="160"/>
      <c r="J47" s="161"/>
    </row>
  </sheetData>
  <mergeCells count="13">
    <mergeCell ref="B2:J2"/>
    <mergeCell ref="C8:J8"/>
    <mergeCell ref="C10:J10"/>
    <mergeCell ref="C11:J11"/>
    <mergeCell ref="B39:D39"/>
    <mergeCell ref="B40:D40"/>
    <mergeCell ref="C47:J47"/>
    <mergeCell ref="C12:J12"/>
    <mergeCell ref="B34:D34"/>
    <mergeCell ref="B35:D35"/>
    <mergeCell ref="B36:D36"/>
    <mergeCell ref="B37:D37"/>
    <mergeCell ref="B38:D3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5">
    <tabColor theme="0"/>
  </sheetPr>
  <dimension ref="B1:H28"/>
  <sheetViews>
    <sheetView showGridLines="0" tabSelected="1" workbookViewId="0">
      <selection activeCell="B2" sqref="B2:D2"/>
    </sheetView>
  </sheetViews>
  <sheetFormatPr baseColWidth="10" defaultRowHeight="12.75" x14ac:dyDescent="0.25"/>
  <cols>
    <col min="1" max="1" width="3.5703125" style="1" customWidth="1"/>
    <col min="2" max="2" width="24.7109375" style="1" customWidth="1"/>
    <col min="3" max="3" width="13.85546875" style="1" customWidth="1"/>
    <col min="4" max="4" width="113" style="1" bestFit="1" customWidth="1"/>
    <col min="5" max="5" width="3.5703125" style="1" customWidth="1"/>
    <col min="6" max="7" width="11.42578125" style="1"/>
    <col min="8" max="8" width="0" style="1" hidden="1" customWidth="1"/>
    <col min="9" max="16384" width="11.42578125" style="1"/>
  </cols>
  <sheetData>
    <row r="1" spans="2:4" ht="13.5" thickBot="1" x14ac:dyDescent="0.3"/>
    <row r="2" spans="2:4" ht="14.25" thickTop="1" thickBot="1" x14ac:dyDescent="0.3">
      <c r="B2" s="165" t="s">
        <v>0</v>
      </c>
      <c r="C2" s="166"/>
      <c r="D2" s="167"/>
    </row>
    <row r="3" spans="2:4" ht="13.5" thickTop="1" x14ac:dyDescent="0.25"/>
    <row r="4" spans="2:4" x14ac:dyDescent="0.25">
      <c r="B4" s="143" t="s">
        <v>110</v>
      </c>
      <c r="C4" s="143"/>
      <c r="D4" s="143"/>
    </row>
    <row r="6" spans="2:4" x14ac:dyDescent="0.25">
      <c r="B6" s="1" t="s">
        <v>97</v>
      </c>
    </row>
    <row r="8" spans="2:4" x14ac:dyDescent="0.25">
      <c r="B8" s="1" t="s">
        <v>1</v>
      </c>
      <c r="C8" s="177"/>
      <c r="D8" s="178"/>
    </row>
    <row r="10" spans="2:4" x14ac:dyDescent="0.25">
      <c r="B10" s="1" t="s">
        <v>111</v>
      </c>
      <c r="C10" s="185" t="s">
        <v>112</v>
      </c>
      <c r="D10" s="186"/>
    </row>
    <row r="11" spans="2:4" x14ac:dyDescent="0.25">
      <c r="C11" s="179" t="s">
        <v>113</v>
      </c>
      <c r="D11" s="180"/>
    </row>
    <row r="12" spans="2:4" x14ac:dyDescent="0.25">
      <c r="C12" s="181" t="s">
        <v>114</v>
      </c>
      <c r="D12" s="182"/>
    </row>
    <row r="14" spans="2:4" x14ac:dyDescent="0.25">
      <c r="B14" s="1" t="s">
        <v>95</v>
      </c>
      <c r="C14" s="153" t="s">
        <v>115</v>
      </c>
    </row>
    <row r="16" spans="2:4" x14ac:dyDescent="0.25">
      <c r="B16" s="1" t="s">
        <v>116</v>
      </c>
      <c r="C16" s="3" t="s">
        <v>117</v>
      </c>
    </row>
    <row r="17" spans="2:8" x14ac:dyDescent="0.25">
      <c r="C17" s="153"/>
      <c r="D17" s="1" t="s">
        <v>118</v>
      </c>
      <c r="H17" s="1" t="s">
        <v>8</v>
      </c>
    </row>
    <row r="18" spans="2:8" x14ac:dyDescent="0.25">
      <c r="C18" s="153"/>
      <c r="D18" s="1" t="s">
        <v>119</v>
      </c>
      <c r="H18" s="1" t="s">
        <v>9</v>
      </c>
    </row>
    <row r="19" spans="2:8" x14ac:dyDescent="0.25">
      <c r="C19" s="153"/>
      <c r="D19" s="1" t="s">
        <v>120</v>
      </c>
    </row>
    <row r="20" spans="2:8" x14ac:dyDescent="0.25">
      <c r="C20" s="153"/>
      <c r="D20" s="1" t="s">
        <v>121</v>
      </c>
    </row>
    <row r="22" spans="2:8" x14ac:dyDescent="0.25">
      <c r="B22" s="1" t="s">
        <v>122</v>
      </c>
    </row>
    <row r="24" spans="2:8" x14ac:dyDescent="0.25">
      <c r="C24" s="3" t="s">
        <v>117</v>
      </c>
    </row>
    <row r="25" spans="2:8" x14ac:dyDescent="0.25">
      <c r="C25" s="153"/>
    </row>
    <row r="27" spans="2:8" x14ac:dyDescent="0.25">
      <c r="C27" s="1" t="s">
        <v>123</v>
      </c>
    </row>
    <row r="28" spans="2:8" ht="102" customHeight="1" x14ac:dyDescent="0.25">
      <c r="C28" s="183"/>
      <c r="D28" s="184"/>
    </row>
  </sheetData>
  <protectedRanges>
    <protectedRange sqref="C28" name="Verif_declaration_details"/>
    <protectedRange sqref="C25" name="Verif_declaration_o_n"/>
    <protectedRange sqref="C17:C20" name="Couv_declaration"/>
    <protectedRange sqref="C14" name="Periode"/>
    <protectedRange sqref="C10:D12" name="Adresse"/>
    <protectedRange sqref="C8" name="Raison_sociale"/>
  </protectedRanges>
  <mergeCells count="6">
    <mergeCell ref="B2:D2"/>
    <mergeCell ref="C8:D8"/>
    <mergeCell ref="C11:D11"/>
    <mergeCell ref="C12:D12"/>
    <mergeCell ref="C28:D28"/>
    <mergeCell ref="C10:D10"/>
  </mergeCells>
  <dataValidations count="1">
    <dataValidation type="list" allowBlank="1" showInputMessage="1" showErrorMessage="1" sqref="C17:C20 C25" xr:uid="{00000000-0002-0000-0200-000000000000}">
      <formula1>$H$17:$H$18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B1:AT85"/>
  <sheetViews>
    <sheetView showGridLines="0" workbookViewId="0">
      <selection activeCell="B2" sqref="B2:P2"/>
    </sheetView>
  </sheetViews>
  <sheetFormatPr baseColWidth="10" defaultRowHeight="12.75" x14ac:dyDescent="0.25"/>
  <cols>
    <col min="1" max="1" width="3.5703125" style="1" customWidth="1"/>
    <col min="2" max="2" width="22.28515625" style="1" customWidth="1"/>
    <col min="3" max="3" width="35.7109375" style="1" bestFit="1" customWidth="1"/>
    <col min="4" max="4" width="25.28515625" style="1" bestFit="1" customWidth="1"/>
    <col min="5" max="16" width="16.7109375" style="1" customWidth="1"/>
    <col min="17" max="17" width="3.5703125" style="1" customWidth="1"/>
    <col min="18" max="18" width="11.42578125" style="1"/>
    <col min="19" max="19" width="11.42578125" style="1" customWidth="1"/>
    <col min="20" max="21" width="11.42578125" style="1" hidden="1" customWidth="1"/>
    <col min="22" max="22" width="38" style="1" hidden="1" customWidth="1"/>
    <col min="23" max="23" width="25.28515625" style="1" hidden="1" customWidth="1"/>
    <col min="24" max="24" width="5.5703125" style="1" hidden="1" customWidth="1"/>
    <col min="25" max="31" width="14.7109375" style="1" hidden="1" customWidth="1"/>
    <col min="32" max="46" width="11.42578125" style="1" hidden="1" customWidth="1"/>
    <col min="47" max="47" width="0" style="1" hidden="1" customWidth="1"/>
    <col min="48" max="16384" width="11.42578125" style="1"/>
  </cols>
  <sheetData>
    <row r="1" spans="2:16" ht="13.5" thickBot="1" x14ac:dyDescent="0.3"/>
    <row r="2" spans="2:16" ht="14.25" thickTop="1" thickBot="1" x14ac:dyDescent="0.3">
      <c r="B2" s="165" t="s">
        <v>94</v>
      </c>
      <c r="C2" s="166"/>
      <c r="D2" s="166"/>
      <c r="E2" s="166"/>
      <c r="F2" s="166"/>
      <c r="G2" s="166"/>
      <c r="H2" s="166"/>
      <c r="I2" s="166"/>
      <c r="J2" s="166"/>
      <c r="K2" s="166"/>
      <c r="L2" s="166"/>
      <c r="M2" s="166"/>
      <c r="N2" s="166"/>
      <c r="O2" s="166"/>
      <c r="P2" s="167"/>
    </row>
    <row r="3" spans="2:16" ht="13.5" thickTop="1" x14ac:dyDescent="0.25"/>
    <row r="4" spans="2:16" x14ac:dyDescent="0.25">
      <c r="B4" s="1" t="s">
        <v>1</v>
      </c>
      <c r="C4" s="53">
        <f>'1_Infos_generales'!$C$8:$D$8</f>
        <v>0</v>
      </c>
      <c r="D4" s="34"/>
      <c r="E4" s="34"/>
      <c r="F4" s="34"/>
      <c r="G4" s="34"/>
      <c r="H4" s="34"/>
      <c r="I4" s="34"/>
      <c r="J4" s="34"/>
      <c r="K4" s="34"/>
      <c r="L4" s="34"/>
      <c r="M4" s="34"/>
      <c r="N4" s="34"/>
      <c r="O4" s="34"/>
      <c r="P4" s="34"/>
    </row>
    <row r="6" spans="2:16" x14ac:dyDescent="0.25">
      <c r="B6" s="1" t="s">
        <v>95</v>
      </c>
      <c r="C6" s="34" t="str">
        <f>'1_Infos_generales'!$C$14</f>
        <v>Année 2023</v>
      </c>
    </row>
    <row r="8" spans="2:16" x14ac:dyDescent="0.25">
      <c r="B8" s="143" t="s">
        <v>96</v>
      </c>
      <c r="C8" s="143"/>
      <c r="D8" s="143"/>
      <c r="E8" s="143"/>
      <c r="F8" s="143"/>
      <c r="G8" s="143"/>
      <c r="H8" s="143"/>
      <c r="I8" s="143"/>
      <c r="J8" s="143"/>
      <c r="K8" s="143"/>
      <c r="L8" s="143"/>
      <c r="M8" s="143"/>
      <c r="N8" s="143"/>
      <c r="O8" s="143"/>
      <c r="P8" s="143"/>
    </row>
    <row r="10" spans="2:16" x14ac:dyDescent="0.25">
      <c r="B10" s="1" t="s">
        <v>434</v>
      </c>
      <c r="I10" s="1" t="s">
        <v>98</v>
      </c>
    </row>
    <row r="11" spans="2:16" x14ac:dyDescent="0.25">
      <c r="B11" s="1" t="s">
        <v>109</v>
      </c>
      <c r="I11" s="1" t="s">
        <v>331</v>
      </c>
    </row>
    <row r="12" spans="2:16" x14ac:dyDescent="0.25">
      <c r="I12" s="1" t="s">
        <v>415</v>
      </c>
    </row>
    <row r="13" spans="2:16" x14ac:dyDescent="0.25">
      <c r="B13" s="1" t="s">
        <v>426</v>
      </c>
      <c r="I13" s="1" t="s">
        <v>332</v>
      </c>
    </row>
    <row r="14" spans="2:16" x14ac:dyDescent="0.25">
      <c r="B14" s="1" t="s">
        <v>330</v>
      </c>
      <c r="I14" s="1" t="s">
        <v>416</v>
      </c>
    </row>
    <row r="15" spans="2:16" x14ac:dyDescent="0.25">
      <c r="B15" s="1" t="s">
        <v>410</v>
      </c>
    </row>
    <row r="16" spans="2:16" ht="13.5" thickBot="1" x14ac:dyDescent="0.3">
      <c r="F16" s="189" t="s">
        <v>419</v>
      </c>
      <c r="G16" s="189"/>
      <c r="H16" s="189"/>
      <c r="I16" s="189"/>
      <c r="J16" s="190"/>
      <c r="K16" s="189" t="s">
        <v>230</v>
      </c>
      <c r="L16" s="189"/>
      <c r="M16" s="189"/>
      <c r="N16" s="190"/>
    </row>
    <row r="17" spans="2:46" ht="27" thickTop="1" thickBot="1" x14ac:dyDescent="0.3">
      <c r="B17" s="152" t="s">
        <v>425</v>
      </c>
      <c r="F17" s="191" t="s">
        <v>99</v>
      </c>
      <c r="G17" s="191"/>
      <c r="H17" s="191"/>
      <c r="I17" s="142" t="s">
        <v>57</v>
      </c>
      <c r="J17" s="148" t="s">
        <v>8</v>
      </c>
      <c r="K17" s="192" t="s">
        <v>100</v>
      </c>
      <c r="L17" s="191"/>
      <c r="M17" s="142" t="s">
        <v>57</v>
      </c>
      <c r="N17" s="148" t="s">
        <v>8</v>
      </c>
    </row>
    <row r="18" spans="2:46" ht="81" thickTop="1" x14ac:dyDescent="0.25">
      <c r="B18" s="37" t="s">
        <v>420</v>
      </c>
      <c r="C18" s="38" t="s">
        <v>11</v>
      </c>
      <c r="D18" s="41" t="s">
        <v>12</v>
      </c>
      <c r="E18" s="40" t="s">
        <v>65</v>
      </c>
      <c r="F18" s="36" t="s">
        <v>13</v>
      </c>
      <c r="G18" s="36" t="s">
        <v>44</v>
      </c>
      <c r="H18" s="36" t="s">
        <v>45</v>
      </c>
      <c r="I18" s="138" t="s">
        <v>46</v>
      </c>
      <c r="J18" s="126" t="s">
        <v>34</v>
      </c>
      <c r="K18" s="36" t="s">
        <v>44</v>
      </c>
      <c r="L18" s="36" t="s">
        <v>45</v>
      </c>
      <c r="M18" s="138" t="s">
        <v>46</v>
      </c>
      <c r="N18" s="126" t="s">
        <v>34</v>
      </c>
      <c r="O18" s="12"/>
      <c r="P18" s="12"/>
      <c r="Q18" s="12"/>
      <c r="R18" s="12"/>
      <c r="S18" s="12"/>
      <c r="T18" s="12"/>
      <c r="U18" s="12"/>
      <c r="V18" s="5" t="s">
        <v>11</v>
      </c>
      <c r="W18" s="6" t="s">
        <v>12</v>
      </c>
      <c r="X18" s="19" t="s">
        <v>34</v>
      </c>
      <c r="Y18" s="14" t="s">
        <v>58</v>
      </c>
      <c r="Z18" s="14" t="s">
        <v>59</v>
      </c>
      <c r="AA18" s="14" t="s">
        <v>60</v>
      </c>
      <c r="AB18" s="14" t="s">
        <v>61</v>
      </c>
      <c r="AC18" s="14" t="s">
        <v>62</v>
      </c>
      <c r="AD18" s="14" t="s">
        <v>63</v>
      </c>
      <c r="AE18" s="14" t="s">
        <v>64</v>
      </c>
      <c r="AG18" s="4"/>
      <c r="AH18" s="4" t="s">
        <v>74</v>
      </c>
      <c r="AI18" s="4" t="s">
        <v>85</v>
      </c>
      <c r="AJ18" s="4" t="s">
        <v>86</v>
      </c>
      <c r="AK18" s="4" t="s">
        <v>87</v>
      </c>
      <c r="AL18" s="4" t="s">
        <v>88</v>
      </c>
      <c r="AM18" s="4" t="s">
        <v>89</v>
      </c>
      <c r="AN18" s="4" t="s">
        <v>75</v>
      </c>
      <c r="AO18" s="4" t="s">
        <v>90</v>
      </c>
      <c r="AP18" s="4" t="s">
        <v>91</v>
      </c>
      <c r="AQ18" s="4" t="s">
        <v>92</v>
      </c>
      <c r="AR18" s="4" t="s">
        <v>93</v>
      </c>
      <c r="AS18" s="1" t="s">
        <v>428</v>
      </c>
      <c r="AT18" s="1" t="s">
        <v>430</v>
      </c>
    </row>
    <row r="19" spans="2:46" x14ac:dyDescent="0.25">
      <c r="B19" s="144"/>
      <c r="C19" s="149"/>
      <c r="D19" s="144"/>
      <c r="E19" s="151"/>
      <c r="F19" s="150"/>
      <c r="G19" s="150"/>
      <c r="H19" s="150"/>
      <c r="I19" s="150"/>
      <c r="J19" s="41" t="str">
        <f>IF(ISBLANK(D19),"",VLOOKUP($D19,$AG$32:$AH$40,2,FALSE))</f>
        <v/>
      </c>
      <c r="K19" s="150"/>
      <c r="L19" s="150"/>
      <c r="M19" s="150"/>
      <c r="N19" s="41" t="str">
        <f>J19</f>
        <v/>
      </c>
      <c r="U19" s="35" t="str">
        <f>V19&amp;W19</f>
        <v>Véhicule_utilitaire_léger_VUL_PTAC≤3,5tGazole</v>
      </c>
      <c r="V19" s="13" t="s">
        <v>69</v>
      </c>
      <c r="W19" s="16" t="s">
        <v>15</v>
      </c>
      <c r="X19" s="9" t="s">
        <v>35</v>
      </c>
      <c r="Y19" s="21">
        <v>0.60899999999999999</v>
      </c>
      <c r="Z19" s="20">
        <v>2.4900000000000002</v>
      </c>
      <c r="AA19" s="20">
        <f>Y19+Z19</f>
        <v>3.0990000000000002</v>
      </c>
      <c r="AB19" s="21">
        <v>0.153</v>
      </c>
      <c r="AC19" s="21">
        <v>0.13200000000000001</v>
      </c>
      <c r="AD19" s="26">
        <v>0.54100000000000004</v>
      </c>
      <c r="AE19" s="21">
        <f>AB19+AC19+AD19</f>
        <v>0.82600000000000007</v>
      </c>
      <c r="AG19" s="4" t="s">
        <v>74</v>
      </c>
      <c r="AH19" s="4" t="s">
        <v>15</v>
      </c>
      <c r="AI19" s="4" t="s">
        <v>15</v>
      </c>
      <c r="AJ19" s="4" t="s">
        <v>15</v>
      </c>
      <c r="AK19" s="4" t="s">
        <v>15</v>
      </c>
      <c r="AL19" s="4" t="s">
        <v>15</v>
      </c>
      <c r="AM19" s="4" t="s">
        <v>15</v>
      </c>
      <c r="AN19" s="4" t="s">
        <v>15</v>
      </c>
      <c r="AO19" s="4" t="s">
        <v>15</v>
      </c>
      <c r="AP19" s="4" t="s">
        <v>15</v>
      </c>
      <c r="AQ19" s="4" t="s">
        <v>15</v>
      </c>
      <c r="AR19" s="4" t="s">
        <v>15</v>
      </c>
      <c r="AS19" s="1" t="s">
        <v>429</v>
      </c>
      <c r="AT19" s="1" t="s">
        <v>19</v>
      </c>
    </row>
    <row r="20" spans="2:46" x14ac:dyDescent="0.25">
      <c r="B20" s="144"/>
      <c r="C20" s="149"/>
      <c r="D20" s="144"/>
      <c r="E20" s="151"/>
      <c r="F20" s="150"/>
      <c r="G20" s="150"/>
      <c r="H20" s="150"/>
      <c r="I20" s="150"/>
      <c r="J20" s="41" t="str">
        <f t="shared" ref="J20:J44" si="0">IF(ISBLANK(D20),"",VLOOKUP($D20,$AG$32:$AH$40,2,FALSE))</f>
        <v/>
      </c>
      <c r="K20" s="150"/>
      <c r="L20" s="150"/>
      <c r="M20" s="150"/>
      <c r="N20" s="41" t="str">
        <f t="shared" ref="N20:N43" si="1">J20</f>
        <v/>
      </c>
      <c r="U20" s="35" t="str">
        <f t="shared" ref="U20:U46" si="2">V20&amp;W20</f>
        <v>Véhicule_utilitaire_léger_VUL_PTAC≤3,5tEssence</v>
      </c>
      <c r="V20" s="13" t="s">
        <v>69</v>
      </c>
      <c r="W20" s="16" t="s">
        <v>16</v>
      </c>
      <c r="X20" s="9" t="s">
        <v>35</v>
      </c>
      <c r="Y20" s="21">
        <v>0.49399999999999999</v>
      </c>
      <c r="Z20" s="20">
        <v>2.2000000000000002</v>
      </c>
      <c r="AA20" s="20">
        <f t="shared" ref="AA20:AA43" si="3">Y20+Z20</f>
        <v>2.694</v>
      </c>
      <c r="AB20" s="21">
        <v>0.153</v>
      </c>
      <c r="AC20" s="21">
        <v>0.16</v>
      </c>
      <c r="AD20" s="26">
        <v>0.85</v>
      </c>
      <c r="AE20" s="21">
        <f t="shared" ref="AE20:AE46" si="4">AB20+AC20+AD20</f>
        <v>1.163</v>
      </c>
      <c r="AG20" s="4" t="s">
        <v>85</v>
      </c>
      <c r="AH20" s="4" t="s">
        <v>16</v>
      </c>
      <c r="AI20" s="4" t="s">
        <v>68</v>
      </c>
      <c r="AJ20" s="4" t="s">
        <v>68</v>
      </c>
      <c r="AK20" s="4" t="s">
        <v>68</v>
      </c>
      <c r="AL20" s="4" t="s">
        <v>68</v>
      </c>
      <c r="AM20" s="4"/>
      <c r="AN20" s="4"/>
      <c r="AO20" s="4" t="s">
        <v>68</v>
      </c>
      <c r="AP20" s="4"/>
      <c r="AQ20" s="4"/>
      <c r="AR20" s="4"/>
    </row>
    <row r="21" spans="2:46" x14ac:dyDescent="0.25">
      <c r="B21" s="144"/>
      <c r="C21" s="149"/>
      <c r="D21" s="144"/>
      <c r="E21" s="151"/>
      <c r="F21" s="150"/>
      <c r="G21" s="150"/>
      <c r="H21" s="150"/>
      <c r="I21" s="150"/>
      <c r="J21" s="41" t="str">
        <f t="shared" si="0"/>
        <v/>
      </c>
      <c r="K21" s="150"/>
      <c r="L21" s="150"/>
      <c r="M21" s="150"/>
      <c r="N21" s="41" t="str">
        <f t="shared" si="1"/>
        <v/>
      </c>
      <c r="U21" s="35" t="str">
        <f t="shared" si="2"/>
        <v>Véhicule_utilitaire_léger_VUL_PTAC≤3,5tGaz_naturel_comprimé_GNC</v>
      </c>
      <c r="V21" s="13" t="s">
        <v>69</v>
      </c>
      <c r="W21" s="16" t="s">
        <v>68</v>
      </c>
      <c r="X21" s="9" t="s">
        <v>36</v>
      </c>
      <c r="Y21" s="21">
        <v>0.55000000000000004</v>
      </c>
      <c r="Z21" s="20">
        <v>2.41</v>
      </c>
      <c r="AA21" s="20">
        <f t="shared" si="3"/>
        <v>2.96</v>
      </c>
      <c r="AB21" s="21">
        <v>0.153</v>
      </c>
      <c r="AC21" s="22">
        <v>0.08</v>
      </c>
      <c r="AD21" s="26">
        <v>0.54</v>
      </c>
      <c r="AE21" s="21">
        <f t="shared" si="4"/>
        <v>0.77300000000000002</v>
      </c>
      <c r="AG21" s="4" t="s">
        <v>86</v>
      </c>
      <c r="AH21" s="4" t="s">
        <v>68</v>
      </c>
      <c r="AI21" s="4" t="s">
        <v>72</v>
      </c>
      <c r="AJ21" s="4"/>
      <c r="AK21" s="4" t="s">
        <v>71</v>
      </c>
      <c r="AL21" s="4" t="s">
        <v>71</v>
      </c>
      <c r="AM21" s="4"/>
      <c r="AN21" s="4"/>
      <c r="AO21" s="4" t="s">
        <v>71</v>
      </c>
      <c r="AP21" s="4"/>
      <c r="AQ21" s="4"/>
      <c r="AR21" s="4"/>
    </row>
    <row r="22" spans="2:46" x14ac:dyDescent="0.25">
      <c r="B22" s="144"/>
      <c r="C22" s="149"/>
      <c r="D22" s="144"/>
      <c r="E22" s="151"/>
      <c r="F22" s="150"/>
      <c r="G22" s="150"/>
      <c r="H22" s="150"/>
      <c r="I22" s="150"/>
      <c r="J22" s="41" t="str">
        <f t="shared" si="0"/>
        <v/>
      </c>
      <c r="K22" s="150"/>
      <c r="L22" s="150"/>
      <c r="M22" s="150"/>
      <c r="N22" s="41" t="str">
        <f t="shared" si="1"/>
        <v/>
      </c>
      <c r="U22" s="35" t="str">
        <f t="shared" si="2"/>
        <v>Véhicule_utilitaire_léger_VUL_PTAC≤3,5tGaz_de_pétrole_liquéfié_GPL</v>
      </c>
      <c r="V22" s="13" t="s">
        <v>69</v>
      </c>
      <c r="W22" s="16" t="s">
        <v>70</v>
      </c>
      <c r="X22" s="9" t="s">
        <v>35</v>
      </c>
      <c r="Y22" s="21">
        <v>0.26200000000000001</v>
      </c>
      <c r="Z22" s="20">
        <v>1.6</v>
      </c>
      <c r="AA22" s="20">
        <f t="shared" si="3"/>
        <v>1.8620000000000001</v>
      </c>
      <c r="AB22" s="21">
        <v>0.153</v>
      </c>
      <c r="AC22" s="22">
        <v>7.0000000000000007E-2</v>
      </c>
      <c r="AD22" s="26">
        <v>0.59</v>
      </c>
      <c r="AE22" s="21">
        <f t="shared" si="4"/>
        <v>0.81299999999999994</v>
      </c>
      <c r="AG22" s="4" t="s">
        <v>87</v>
      </c>
      <c r="AH22" s="4" t="s">
        <v>70</v>
      </c>
      <c r="AI22" s="4" t="s">
        <v>19</v>
      </c>
      <c r="AJ22" s="4"/>
      <c r="AK22" s="4"/>
      <c r="AL22" s="4"/>
      <c r="AM22" s="4"/>
      <c r="AN22" s="4"/>
      <c r="AO22" s="4"/>
      <c r="AP22" s="4"/>
      <c r="AQ22" s="4"/>
      <c r="AR22" s="4"/>
    </row>
    <row r="23" spans="2:46" x14ac:dyDescent="0.25">
      <c r="B23" s="144"/>
      <c r="C23" s="149"/>
      <c r="D23" s="144"/>
      <c r="E23" s="151"/>
      <c r="F23" s="150"/>
      <c r="G23" s="150"/>
      <c r="H23" s="150"/>
      <c r="I23" s="150"/>
      <c r="J23" s="41" t="str">
        <f t="shared" si="0"/>
        <v/>
      </c>
      <c r="K23" s="150"/>
      <c r="L23" s="150"/>
      <c r="M23" s="150"/>
      <c r="N23" s="41" t="str">
        <f t="shared" si="1"/>
        <v/>
      </c>
      <c r="U23" s="35" t="str">
        <f t="shared" si="2"/>
        <v>Véhicule_utilitaire_léger_VUL_PTAC≤3,5tÉlectricité</v>
      </c>
      <c r="V23" s="13" t="s">
        <v>69</v>
      </c>
      <c r="W23" s="16" t="s">
        <v>19</v>
      </c>
      <c r="X23" s="9" t="s">
        <v>37</v>
      </c>
      <c r="Y23" s="22">
        <v>5.1299999999999998E-2</v>
      </c>
      <c r="Z23" s="20">
        <v>0</v>
      </c>
      <c r="AA23" s="22">
        <f t="shared" si="3"/>
        <v>5.1299999999999998E-2</v>
      </c>
      <c r="AB23" s="21">
        <v>0.153</v>
      </c>
      <c r="AC23" s="22">
        <f>1.1*Y23</f>
        <v>5.6430000000000001E-2</v>
      </c>
      <c r="AD23" s="26">
        <v>0</v>
      </c>
      <c r="AE23" s="21">
        <f t="shared" si="4"/>
        <v>0.20943000000000001</v>
      </c>
      <c r="AG23" s="4" t="s">
        <v>88</v>
      </c>
      <c r="AH23" s="4" t="s">
        <v>19</v>
      </c>
      <c r="AI23" s="4"/>
      <c r="AJ23" s="4"/>
      <c r="AK23" s="4"/>
      <c r="AL23" s="4"/>
      <c r="AM23" s="4"/>
      <c r="AN23" s="4"/>
      <c r="AO23" s="4"/>
      <c r="AP23" s="4"/>
      <c r="AQ23" s="4"/>
      <c r="AR23" s="4"/>
    </row>
    <row r="24" spans="2:46" x14ac:dyDescent="0.25">
      <c r="B24" s="144"/>
      <c r="C24" s="149"/>
      <c r="D24" s="144"/>
      <c r="E24" s="151"/>
      <c r="F24" s="150"/>
      <c r="G24" s="150"/>
      <c r="H24" s="150"/>
      <c r="I24" s="150"/>
      <c r="J24" s="41" t="str">
        <f t="shared" si="0"/>
        <v/>
      </c>
      <c r="K24" s="150"/>
      <c r="L24" s="150"/>
      <c r="M24" s="150"/>
      <c r="N24" s="41" t="str">
        <f t="shared" si="1"/>
        <v/>
      </c>
      <c r="U24" s="35" t="str">
        <f t="shared" si="2"/>
        <v>Véhicule_utilitaire_léger_VUL_PTAC≤3,5tHydrogène</v>
      </c>
      <c r="V24" s="13" t="s">
        <v>69</v>
      </c>
      <c r="W24" s="16" t="s">
        <v>26</v>
      </c>
      <c r="X24" s="9" t="s">
        <v>36</v>
      </c>
      <c r="Y24" s="25">
        <v>13.7</v>
      </c>
      <c r="Z24" s="20">
        <v>0</v>
      </c>
      <c r="AA24" s="25">
        <f t="shared" si="3"/>
        <v>13.7</v>
      </c>
      <c r="AB24" s="22">
        <v>8.8300000000000003E-2</v>
      </c>
      <c r="AC24" s="21">
        <v>0.30299999999999999</v>
      </c>
      <c r="AD24" s="26">
        <v>0</v>
      </c>
      <c r="AE24" s="21">
        <f t="shared" si="4"/>
        <v>0.39129999999999998</v>
      </c>
      <c r="AG24" s="4" t="s">
        <v>89</v>
      </c>
      <c r="AH24" s="4" t="s">
        <v>26</v>
      </c>
      <c r="AI24" s="4"/>
      <c r="AJ24" s="4"/>
      <c r="AK24" s="4"/>
      <c r="AL24" s="4"/>
      <c r="AM24" s="4"/>
      <c r="AN24" s="4"/>
      <c r="AO24" s="4"/>
      <c r="AP24" s="4"/>
      <c r="AQ24" s="4"/>
      <c r="AR24" s="4"/>
    </row>
    <row r="25" spans="2:46" x14ac:dyDescent="0.25">
      <c r="B25" s="144"/>
      <c r="C25" s="149"/>
      <c r="D25" s="144"/>
      <c r="E25" s="151"/>
      <c r="F25" s="150"/>
      <c r="G25" s="150"/>
      <c r="H25" s="150"/>
      <c r="I25" s="150"/>
      <c r="J25" s="41" t="str">
        <f t="shared" si="0"/>
        <v/>
      </c>
      <c r="K25" s="150"/>
      <c r="L25" s="150"/>
      <c r="M25" s="150"/>
      <c r="N25" s="41" t="str">
        <f t="shared" si="1"/>
        <v/>
      </c>
      <c r="U25" s="35" t="str">
        <f t="shared" si="2"/>
        <v>Camion_rigide_PL_PTAC≤7,5tGazole</v>
      </c>
      <c r="V25" s="13" t="s">
        <v>76</v>
      </c>
      <c r="W25" s="16" t="s">
        <v>15</v>
      </c>
      <c r="X25" s="9" t="s">
        <v>35</v>
      </c>
      <c r="Y25" s="21">
        <v>0.60899999999999999</v>
      </c>
      <c r="Z25" s="20">
        <v>2.4900000000000002</v>
      </c>
      <c r="AA25" s="20">
        <f t="shared" si="3"/>
        <v>3.0990000000000002</v>
      </c>
      <c r="AB25" s="22">
        <v>1.1299999999999999E-2</v>
      </c>
      <c r="AC25" s="22">
        <v>7.1900000000000006E-2</v>
      </c>
      <c r="AD25" s="26">
        <v>0.29399999999999998</v>
      </c>
      <c r="AE25" s="21">
        <f t="shared" si="4"/>
        <v>0.37719999999999998</v>
      </c>
      <c r="AG25" s="4" t="s">
        <v>75</v>
      </c>
      <c r="AH25" s="4"/>
      <c r="AI25" s="4"/>
      <c r="AJ25" s="4"/>
      <c r="AK25" s="4"/>
      <c r="AL25" s="4"/>
      <c r="AM25" s="4"/>
      <c r="AN25" s="4"/>
      <c r="AO25" s="4"/>
      <c r="AP25" s="4"/>
      <c r="AQ25" s="4"/>
      <c r="AR25" s="4"/>
    </row>
    <row r="26" spans="2:46" x14ac:dyDescent="0.25">
      <c r="B26" s="144"/>
      <c r="C26" s="149"/>
      <c r="D26" s="144"/>
      <c r="E26" s="151"/>
      <c r="F26" s="150"/>
      <c r="G26" s="150"/>
      <c r="H26" s="150"/>
      <c r="I26" s="150"/>
      <c r="J26" s="41" t="str">
        <f t="shared" si="0"/>
        <v/>
      </c>
      <c r="K26" s="150"/>
      <c r="L26" s="150"/>
      <c r="M26" s="150"/>
      <c r="N26" s="41" t="str">
        <f t="shared" si="1"/>
        <v/>
      </c>
      <c r="U26" s="35" t="str">
        <f t="shared" si="2"/>
        <v>Camion_rigide_PL_PTAC≤7,5tGaz_naturel_comprimé_GNC</v>
      </c>
      <c r="V26" s="13" t="s">
        <v>76</v>
      </c>
      <c r="W26" s="16" t="s">
        <v>68</v>
      </c>
      <c r="X26" s="9" t="s">
        <v>36</v>
      </c>
      <c r="Y26" s="21">
        <v>0.55000000000000004</v>
      </c>
      <c r="Z26" s="20">
        <v>2.41</v>
      </c>
      <c r="AA26" s="20">
        <f t="shared" si="3"/>
        <v>2.96</v>
      </c>
      <c r="AB26" s="22">
        <v>1.1299999999999999E-2</v>
      </c>
      <c r="AC26" s="22">
        <v>4.4999999999999998E-2</v>
      </c>
      <c r="AD26" s="26">
        <v>0.31</v>
      </c>
      <c r="AE26" s="21">
        <f t="shared" si="4"/>
        <v>0.36630000000000001</v>
      </c>
      <c r="AG26" s="4" t="s">
        <v>90</v>
      </c>
      <c r="AH26" s="4"/>
      <c r="AI26" s="4"/>
      <c r="AJ26" s="4"/>
      <c r="AK26" s="4"/>
      <c r="AL26" s="4"/>
      <c r="AM26" s="4"/>
      <c r="AN26" s="4"/>
      <c r="AO26" s="4"/>
      <c r="AP26" s="4"/>
      <c r="AQ26" s="4"/>
      <c r="AR26" s="4"/>
    </row>
    <row r="27" spans="2:46" x14ac:dyDescent="0.25">
      <c r="B27" s="144"/>
      <c r="C27" s="149"/>
      <c r="D27" s="144"/>
      <c r="E27" s="151"/>
      <c r="F27" s="150"/>
      <c r="G27" s="150"/>
      <c r="H27" s="150"/>
      <c r="I27" s="150"/>
      <c r="J27" s="41" t="str">
        <f t="shared" si="0"/>
        <v/>
      </c>
      <c r="K27" s="150"/>
      <c r="L27" s="150"/>
      <c r="M27" s="150"/>
      <c r="N27" s="41" t="str">
        <f t="shared" si="1"/>
        <v/>
      </c>
      <c r="U27" s="35" t="str">
        <f t="shared" si="2"/>
        <v>Camion_rigide_PL_PTAC≤7,5tHybride_électricité_gazole</v>
      </c>
      <c r="V27" s="13" t="s">
        <v>76</v>
      </c>
      <c r="W27" s="16" t="s">
        <v>72</v>
      </c>
      <c r="X27" s="9" t="s">
        <v>35</v>
      </c>
      <c r="Y27" s="21">
        <v>0.54800000000000004</v>
      </c>
      <c r="Z27" s="20">
        <v>2.2400000000000002</v>
      </c>
      <c r="AA27" s="20">
        <f t="shared" si="3"/>
        <v>2.7880000000000003</v>
      </c>
      <c r="AB27" s="22">
        <v>1.1299999999999999E-2</v>
      </c>
      <c r="AC27" s="22">
        <v>4.7500000000000001E-2</v>
      </c>
      <c r="AD27" s="26">
        <v>0.24</v>
      </c>
      <c r="AE27" s="21">
        <f t="shared" si="4"/>
        <v>0.29880000000000001</v>
      </c>
      <c r="AG27" s="4" t="s">
        <v>91</v>
      </c>
      <c r="AH27" s="4"/>
      <c r="AI27" s="4"/>
      <c r="AJ27" s="4"/>
      <c r="AK27" s="4"/>
      <c r="AL27" s="4"/>
      <c r="AM27" s="4"/>
      <c r="AN27" s="4"/>
      <c r="AO27" s="4"/>
      <c r="AP27" s="4"/>
      <c r="AQ27" s="4"/>
      <c r="AR27" s="4"/>
    </row>
    <row r="28" spans="2:46" x14ac:dyDescent="0.25">
      <c r="B28" s="144"/>
      <c r="C28" s="149"/>
      <c r="D28" s="144"/>
      <c r="E28" s="151"/>
      <c r="F28" s="150"/>
      <c r="G28" s="150"/>
      <c r="H28" s="150"/>
      <c r="I28" s="150"/>
      <c r="J28" s="41" t="str">
        <f t="shared" si="0"/>
        <v/>
      </c>
      <c r="K28" s="150"/>
      <c r="L28" s="150"/>
      <c r="M28" s="150"/>
      <c r="N28" s="41" t="str">
        <f t="shared" si="1"/>
        <v/>
      </c>
      <c r="U28" s="35" t="str">
        <f t="shared" si="2"/>
        <v>Camion_rigide_PL_PTAC≤7,5tÉlectricité</v>
      </c>
      <c r="V28" s="13" t="s">
        <v>76</v>
      </c>
      <c r="W28" s="16" t="s">
        <v>19</v>
      </c>
      <c r="X28" s="9" t="s">
        <v>37</v>
      </c>
      <c r="Y28" s="22">
        <v>5.1299999999999998E-2</v>
      </c>
      <c r="Z28" s="20">
        <v>0</v>
      </c>
      <c r="AA28" s="22">
        <f t="shared" si="3"/>
        <v>5.1299999999999998E-2</v>
      </c>
      <c r="AB28" s="22">
        <v>1.1299999999999999E-2</v>
      </c>
      <c r="AC28" s="22">
        <v>4.6699999999999998E-2</v>
      </c>
      <c r="AD28" s="26">
        <v>0</v>
      </c>
      <c r="AE28" s="21">
        <f t="shared" si="4"/>
        <v>5.7999999999999996E-2</v>
      </c>
      <c r="AG28" s="4" t="s">
        <v>92</v>
      </c>
      <c r="AH28" s="4"/>
      <c r="AI28" s="4"/>
      <c r="AJ28" s="4"/>
      <c r="AK28" s="4"/>
      <c r="AL28" s="4"/>
      <c r="AM28" s="4"/>
      <c r="AN28" s="4"/>
      <c r="AO28" s="4"/>
      <c r="AP28" s="4"/>
      <c r="AQ28" s="4"/>
      <c r="AR28" s="4"/>
    </row>
    <row r="29" spans="2:46" x14ac:dyDescent="0.25">
      <c r="B29" s="144"/>
      <c r="C29" s="149"/>
      <c r="D29" s="144"/>
      <c r="E29" s="151"/>
      <c r="F29" s="150"/>
      <c r="G29" s="150"/>
      <c r="H29" s="150"/>
      <c r="I29" s="150"/>
      <c r="J29" s="41" t="str">
        <f t="shared" si="0"/>
        <v/>
      </c>
      <c r="K29" s="150"/>
      <c r="L29" s="150"/>
      <c r="M29" s="150"/>
      <c r="N29" s="41" t="str">
        <f t="shared" si="1"/>
        <v/>
      </c>
      <c r="U29" s="35" t="str">
        <f t="shared" si="2"/>
        <v>Camion_rigide_PL_PTAC≤12tGazole</v>
      </c>
      <c r="V29" s="13" t="s">
        <v>77</v>
      </c>
      <c r="W29" s="16" t="s">
        <v>15</v>
      </c>
      <c r="X29" s="9" t="s">
        <v>35</v>
      </c>
      <c r="Y29" s="21">
        <v>0.60899999999999999</v>
      </c>
      <c r="Z29" s="20">
        <v>2.4900000000000002</v>
      </c>
      <c r="AA29" s="20">
        <f t="shared" si="3"/>
        <v>3.0990000000000002</v>
      </c>
      <c r="AB29" s="23">
        <v>9.7000000000000003E-3</v>
      </c>
      <c r="AC29" s="22">
        <v>4.5499999999999999E-2</v>
      </c>
      <c r="AD29" s="26">
        <v>0.186</v>
      </c>
      <c r="AE29" s="21">
        <f t="shared" si="4"/>
        <v>0.2412</v>
      </c>
      <c r="AG29" s="4" t="s">
        <v>93</v>
      </c>
      <c r="AH29" s="4"/>
      <c r="AI29" s="4"/>
      <c r="AJ29" s="4"/>
      <c r="AK29" s="4"/>
      <c r="AL29" s="4"/>
      <c r="AM29" s="4"/>
      <c r="AN29" s="4"/>
      <c r="AO29" s="4"/>
      <c r="AP29" s="4"/>
      <c r="AQ29" s="4"/>
      <c r="AR29" s="4"/>
    </row>
    <row r="30" spans="2:46" x14ac:dyDescent="0.25">
      <c r="B30" s="144"/>
      <c r="C30" s="149"/>
      <c r="D30" s="144"/>
      <c r="E30" s="151"/>
      <c r="F30" s="150"/>
      <c r="G30" s="150"/>
      <c r="H30" s="150"/>
      <c r="I30" s="150"/>
      <c r="J30" s="41" t="str">
        <f t="shared" si="0"/>
        <v/>
      </c>
      <c r="K30" s="150"/>
      <c r="L30" s="150"/>
      <c r="M30" s="150"/>
      <c r="N30" s="41" t="str">
        <f t="shared" si="1"/>
        <v/>
      </c>
      <c r="U30" s="35" t="str">
        <f t="shared" si="2"/>
        <v>Camion_rigide_PL_PTAC≤12tGaz_naturel_comprimé_GNC</v>
      </c>
      <c r="V30" s="13" t="s">
        <v>77</v>
      </c>
      <c r="W30" s="16" t="s">
        <v>68</v>
      </c>
      <c r="X30" s="9" t="s">
        <v>36</v>
      </c>
      <c r="Y30" s="21">
        <v>0.55000000000000004</v>
      </c>
      <c r="Z30" s="20">
        <v>2.41</v>
      </c>
      <c r="AA30" s="20">
        <f t="shared" si="3"/>
        <v>2.96</v>
      </c>
      <c r="AB30" s="23">
        <v>9.7000000000000003E-3</v>
      </c>
      <c r="AC30" s="22">
        <v>2.8000000000000001E-2</v>
      </c>
      <c r="AD30" s="26">
        <v>0.19</v>
      </c>
      <c r="AE30" s="21">
        <f t="shared" si="4"/>
        <v>0.22770000000000001</v>
      </c>
      <c r="AG30" s="1" t="s">
        <v>428</v>
      </c>
    </row>
    <row r="31" spans="2:46" x14ac:dyDescent="0.25">
      <c r="B31" s="144"/>
      <c r="C31" s="149"/>
      <c r="D31" s="144"/>
      <c r="E31" s="151"/>
      <c r="F31" s="150"/>
      <c r="G31" s="150"/>
      <c r="H31" s="150"/>
      <c r="I31" s="150"/>
      <c r="J31" s="41" t="str">
        <f t="shared" si="0"/>
        <v/>
      </c>
      <c r="K31" s="150"/>
      <c r="L31" s="150"/>
      <c r="M31" s="150"/>
      <c r="N31" s="41" t="str">
        <f t="shared" si="1"/>
        <v/>
      </c>
      <c r="U31" s="35" t="str">
        <f t="shared" si="2"/>
        <v>Camion_rigide_PL_PTAC≤20tGazole</v>
      </c>
      <c r="V31" s="13" t="s">
        <v>78</v>
      </c>
      <c r="W31" s="16" t="s">
        <v>15</v>
      </c>
      <c r="X31" s="9" t="s">
        <v>35</v>
      </c>
      <c r="Y31" s="21">
        <v>0.60899999999999999</v>
      </c>
      <c r="Z31" s="20">
        <v>2.4900000000000002</v>
      </c>
      <c r="AA31" s="20">
        <f t="shared" si="3"/>
        <v>3.0990000000000002</v>
      </c>
      <c r="AB31" s="22">
        <v>1.0500000000000001E-2</v>
      </c>
      <c r="AC31" s="22">
        <v>2.93E-2</v>
      </c>
      <c r="AD31" s="26">
        <v>0.12</v>
      </c>
      <c r="AE31" s="21">
        <f t="shared" si="4"/>
        <v>0.1598</v>
      </c>
      <c r="AG31" s="1" t="s">
        <v>430</v>
      </c>
    </row>
    <row r="32" spans="2:46" x14ac:dyDescent="0.25">
      <c r="B32" s="144"/>
      <c r="C32" s="149"/>
      <c r="D32" s="144"/>
      <c r="E32" s="151"/>
      <c r="F32" s="150"/>
      <c r="G32" s="150"/>
      <c r="H32" s="150"/>
      <c r="I32" s="150"/>
      <c r="J32" s="41" t="str">
        <f t="shared" si="0"/>
        <v/>
      </c>
      <c r="K32" s="150"/>
      <c r="L32" s="150"/>
      <c r="M32" s="150"/>
      <c r="N32" s="41" t="str">
        <f t="shared" si="1"/>
        <v/>
      </c>
      <c r="U32" s="35" t="str">
        <f t="shared" si="2"/>
        <v>Camion_rigide_PL_PTAC≤20tGaz_naturel_comprimé_GNC</v>
      </c>
      <c r="V32" s="13" t="s">
        <v>78</v>
      </c>
      <c r="W32" s="16" t="s">
        <v>68</v>
      </c>
      <c r="X32" s="9" t="s">
        <v>36</v>
      </c>
      <c r="Y32" s="21">
        <v>0.55000000000000004</v>
      </c>
      <c r="Z32" s="20">
        <v>2.41</v>
      </c>
      <c r="AA32" s="20">
        <f t="shared" si="3"/>
        <v>2.96</v>
      </c>
      <c r="AB32" s="22">
        <v>1.0500000000000001E-2</v>
      </c>
      <c r="AC32" s="22">
        <v>1.4999999999999999E-2</v>
      </c>
      <c r="AD32" s="26">
        <v>0.13</v>
      </c>
      <c r="AE32" s="21">
        <f t="shared" si="4"/>
        <v>0.1555</v>
      </c>
      <c r="AG32" s="4" t="s">
        <v>19</v>
      </c>
      <c r="AH32" s="11" t="s">
        <v>37</v>
      </c>
    </row>
    <row r="33" spans="2:34" x14ac:dyDescent="0.25">
      <c r="B33" s="144"/>
      <c r="C33" s="149"/>
      <c r="D33" s="144"/>
      <c r="E33" s="151"/>
      <c r="F33" s="150"/>
      <c r="G33" s="150"/>
      <c r="H33" s="150"/>
      <c r="I33" s="150"/>
      <c r="J33" s="41" t="str">
        <f t="shared" si="0"/>
        <v/>
      </c>
      <c r="K33" s="150"/>
      <c r="L33" s="150"/>
      <c r="M33" s="150"/>
      <c r="N33" s="41" t="str">
        <f t="shared" si="1"/>
        <v/>
      </c>
      <c r="U33" s="35" t="str">
        <f t="shared" si="2"/>
        <v>Camion_rigide_PL_PTAC≤20tGaz_naturel_liquéfié_GNL</v>
      </c>
      <c r="V33" s="13" t="s">
        <v>78</v>
      </c>
      <c r="W33" s="16" t="s">
        <v>71</v>
      </c>
      <c r="X33" s="9" t="s">
        <v>36</v>
      </c>
      <c r="Y33" s="21">
        <v>0.69699999999999995</v>
      </c>
      <c r="Z33" s="20">
        <v>2.58</v>
      </c>
      <c r="AA33" s="20">
        <f t="shared" si="3"/>
        <v>3.2770000000000001</v>
      </c>
      <c r="AB33" s="22">
        <v>1.0500000000000001E-2</v>
      </c>
      <c r="AC33" s="22">
        <v>4.5999999999999999E-2</v>
      </c>
      <c r="AD33" s="26">
        <v>0.13</v>
      </c>
      <c r="AE33" s="21">
        <f t="shared" si="4"/>
        <v>0.1865</v>
      </c>
      <c r="AG33" s="4" t="s">
        <v>72</v>
      </c>
      <c r="AH33" s="11" t="s">
        <v>35</v>
      </c>
    </row>
    <row r="34" spans="2:34" x14ac:dyDescent="0.25">
      <c r="B34" s="144"/>
      <c r="C34" s="149"/>
      <c r="D34" s="144"/>
      <c r="E34" s="151"/>
      <c r="F34" s="150"/>
      <c r="G34" s="150"/>
      <c r="H34" s="150"/>
      <c r="I34" s="150"/>
      <c r="J34" s="41" t="str">
        <f t="shared" si="0"/>
        <v/>
      </c>
      <c r="K34" s="150"/>
      <c r="L34" s="150"/>
      <c r="M34" s="150"/>
      <c r="N34" s="41" t="str">
        <f t="shared" si="1"/>
        <v/>
      </c>
      <c r="U34" s="35" t="str">
        <f t="shared" si="2"/>
        <v>Camion_rigide_PL_PTAC≤26tGazole</v>
      </c>
      <c r="V34" s="13" t="s">
        <v>79</v>
      </c>
      <c r="W34" s="16" t="s">
        <v>15</v>
      </c>
      <c r="X34" s="9" t="s">
        <v>35</v>
      </c>
      <c r="Y34" s="21">
        <v>0.60899999999999999</v>
      </c>
      <c r="Z34" s="20">
        <v>2.4900000000000002</v>
      </c>
      <c r="AA34" s="20">
        <f t="shared" si="3"/>
        <v>3.0990000000000002</v>
      </c>
      <c r="AB34" s="22">
        <v>1.1299999999999999E-2</v>
      </c>
      <c r="AC34" s="22">
        <v>2.4199999999999999E-2</v>
      </c>
      <c r="AD34" s="24">
        <v>9.9099999999999994E-2</v>
      </c>
      <c r="AE34" s="22">
        <f t="shared" si="4"/>
        <v>0.1346</v>
      </c>
      <c r="AG34" s="4" t="s">
        <v>15</v>
      </c>
      <c r="AH34" s="11" t="s">
        <v>35</v>
      </c>
    </row>
    <row r="35" spans="2:34" x14ac:dyDescent="0.25">
      <c r="B35" s="144"/>
      <c r="C35" s="149"/>
      <c r="D35" s="144"/>
      <c r="E35" s="151"/>
      <c r="F35" s="150"/>
      <c r="G35" s="150"/>
      <c r="H35" s="150"/>
      <c r="I35" s="150"/>
      <c r="J35" s="41" t="str">
        <f t="shared" si="0"/>
        <v/>
      </c>
      <c r="K35" s="150"/>
      <c r="L35" s="150"/>
      <c r="M35" s="150"/>
      <c r="N35" s="41" t="str">
        <f t="shared" si="1"/>
        <v/>
      </c>
      <c r="U35" s="35" t="str">
        <f t="shared" si="2"/>
        <v>Camion_rigide_PL_PTAC≤26tGaz_naturel_comprimé_GNC</v>
      </c>
      <c r="V35" s="13" t="s">
        <v>79</v>
      </c>
      <c r="W35" s="16" t="s">
        <v>68</v>
      </c>
      <c r="X35" s="9" t="s">
        <v>36</v>
      </c>
      <c r="Y35" s="21">
        <v>0.55000000000000004</v>
      </c>
      <c r="Z35" s="20">
        <v>2.41</v>
      </c>
      <c r="AA35" s="20">
        <f t="shared" si="3"/>
        <v>2.96</v>
      </c>
      <c r="AB35" s="22">
        <v>1.1299999999999999E-2</v>
      </c>
      <c r="AC35" s="22">
        <v>1.4999999999999999E-2</v>
      </c>
      <c r="AD35" s="26">
        <v>0.12</v>
      </c>
      <c r="AE35" s="21">
        <f t="shared" si="4"/>
        <v>0.14629999999999999</v>
      </c>
      <c r="AG35" s="4" t="s">
        <v>16</v>
      </c>
      <c r="AH35" s="11" t="s">
        <v>35</v>
      </c>
    </row>
    <row r="36" spans="2:34" x14ac:dyDescent="0.25">
      <c r="B36" s="144"/>
      <c r="C36" s="149"/>
      <c r="D36" s="144"/>
      <c r="E36" s="151"/>
      <c r="F36" s="150"/>
      <c r="G36" s="150"/>
      <c r="H36" s="150"/>
      <c r="I36" s="150"/>
      <c r="J36" s="41" t="str">
        <f t="shared" si="0"/>
        <v/>
      </c>
      <c r="K36" s="150"/>
      <c r="L36" s="150"/>
      <c r="M36" s="150"/>
      <c r="N36" s="41" t="str">
        <f t="shared" si="1"/>
        <v/>
      </c>
      <c r="U36" s="35" t="str">
        <f t="shared" si="2"/>
        <v>Camion_rigide_PL_PTAC≤26tGaz_naturel_liquéfié_GNL</v>
      </c>
      <c r="V36" s="13" t="s">
        <v>79</v>
      </c>
      <c r="W36" s="16" t="s">
        <v>71</v>
      </c>
      <c r="X36" s="9" t="s">
        <v>36</v>
      </c>
      <c r="Y36" s="21">
        <v>0.69699999999999995</v>
      </c>
      <c r="Z36" s="20">
        <v>2.58</v>
      </c>
      <c r="AA36" s="20">
        <f t="shared" si="3"/>
        <v>3.2770000000000001</v>
      </c>
      <c r="AB36" s="22">
        <v>1.1299999999999999E-2</v>
      </c>
      <c r="AC36" s="22">
        <v>3.5999999999999997E-2</v>
      </c>
      <c r="AD36" s="26">
        <v>0.14000000000000001</v>
      </c>
      <c r="AE36" s="21">
        <f t="shared" si="4"/>
        <v>0.18730000000000002</v>
      </c>
      <c r="AG36" s="4" t="s">
        <v>70</v>
      </c>
      <c r="AH36" s="11" t="s">
        <v>35</v>
      </c>
    </row>
    <row r="37" spans="2:34" x14ac:dyDescent="0.25">
      <c r="B37" s="144"/>
      <c r="C37" s="149"/>
      <c r="D37" s="144"/>
      <c r="E37" s="151"/>
      <c r="F37" s="150"/>
      <c r="G37" s="150"/>
      <c r="H37" s="150"/>
      <c r="I37" s="150"/>
      <c r="J37" s="41" t="str">
        <f t="shared" si="0"/>
        <v/>
      </c>
      <c r="K37" s="150"/>
      <c r="L37" s="150"/>
      <c r="M37" s="150"/>
      <c r="N37" s="41" t="str">
        <f t="shared" si="1"/>
        <v/>
      </c>
      <c r="U37" s="35" t="str">
        <f t="shared" si="2"/>
        <v>Camion_rigide_PL_PTAC≤32tGazole</v>
      </c>
      <c r="V37" s="13" t="s">
        <v>80</v>
      </c>
      <c r="W37" s="16" t="s">
        <v>15</v>
      </c>
      <c r="X37" s="9" t="s">
        <v>35</v>
      </c>
      <c r="Y37" s="21">
        <v>0.60899999999999999</v>
      </c>
      <c r="Z37" s="20">
        <v>2.4900000000000002</v>
      </c>
      <c r="AA37" s="20">
        <f t="shared" si="3"/>
        <v>3.0990000000000002</v>
      </c>
      <c r="AB37" s="23">
        <v>8.0000000000000002E-3</v>
      </c>
      <c r="AC37" s="22">
        <v>1.9099999999999999E-2</v>
      </c>
      <c r="AD37" s="24">
        <v>7.8100000000000003E-2</v>
      </c>
      <c r="AE37" s="22">
        <f t="shared" si="4"/>
        <v>0.1052</v>
      </c>
      <c r="AG37" s="4" t="s">
        <v>68</v>
      </c>
      <c r="AH37" s="11" t="s">
        <v>36</v>
      </c>
    </row>
    <row r="38" spans="2:34" x14ac:dyDescent="0.25">
      <c r="B38" s="144"/>
      <c r="C38" s="149"/>
      <c r="D38" s="144"/>
      <c r="E38" s="151"/>
      <c r="F38" s="150"/>
      <c r="G38" s="150"/>
      <c r="H38" s="150"/>
      <c r="I38" s="150"/>
      <c r="J38" s="41" t="str">
        <f t="shared" si="0"/>
        <v/>
      </c>
      <c r="K38" s="150"/>
      <c r="L38" s="150"/>
      <c r="M38" s="150"/>
      <c r="N38" s="41" t="str">
        <f t="shared" si="1"/>
        <v/>
      </c>
      <c r="U38" s="35" t="str">
        <f t="shared" si="2"/>
        <v>Ensemble_articulé_PL_PTRA≤34tGazole</v>
      </c>
      <c r="V38" s="13" t="s">
        <v>73</v>
      </c>
      <c r="W38" s="16" t="s">
        <v>15</v>
      </c>
      <c r="X38" s="9" t="s">
        <v>35</v>
      </c>
      <c r="Y38" s="21">
        <v>0.60899999999999999</v>
      </c>
      <c r="Z38" s="20">
        <v>2.4900000000000002</v>
      </c>
      <c r="AA38" s="20">
        <f t="shared" si="3"/>
        <v>3.0990000000000002</v>
      </c>
      <c r="AB38" s="23">
        <v>3.7000000000000002E-3</v>
      </c>
      <c r="AC38" s="22">
        <v>1.7600000000000001E-2</v>
      </c>
      <c r="AD38" s="24">
        <v>6.4000000000000001E-2</v>
      </c>
      <c r="AE38" s="22">
        <f t="shared" si="4"/>
        <v>8.5300000000000001E-2</v>
      </c>
      <c r="AG38" s="4" t="s">
        <v>71</v>
      </c>
      <c r="AH38" s="11" t="s">
        <v>36</v>
      </c>
    </row>
    <row r="39" spans="2:34" x14ac:dyDescent="0.25">
      <c r="B39" s="144"/>
      <c r="C39" s="149"/>
      <c r="D39" s="144"/>
      <c r="E39" s="151"/>
      <c r="F39" s="150"/>
      <c r="G39" s="150"/>
      <c r="H39" s="150"/>
      <c r="I39" s="150"/>
      <c r="J39" s="41" t="str">
        <f t="shared" si="0"/>
        <v/>
      </c>
      <c r="K39" s="150"/>
      <c r="L39" s="150"/>
      <c r="M39" s="150"/>
      <c r="N39" s="41" t="str">
        <f t="shared" si="1"/>
        <v/>
      </c>
      <c r="U39" s="35" t="str">
        <f t="shared" si="2"/>
        <v>Ensemble_articulé_PL_PTRA≤40tGazole</v>
      </c>
      <c r="V39" s="13" t="s">
        <v>81</v>
      </c>
      <c r="W39" s="16" t="s">
        <v>15</v>
      </c>
      <c r="X39" s="9" t="s">
        <v>35</v>
      </c>
      <c r="Y39" s="21">
        <v>0.60899999999999999</v>
      </c>
      <c r="Z39" s="20">
        <v>2.4900000000000002</v>
      </c>
      <c r="AA39" s="20">
        <f t="shared" si="3"/>
        <v>3.0990000000000002</v>
      </c>
      <c r="AB39" s="23">
        <v>3.8E-3</v>
      </c>
      <c r="AC39" s="22">
        <v>1.54E-2</v>
      </c>
      <c r="AD39" s="24">
        <v>6.3100000000000003E-2</v>
      </c>
      <c r="AE39" s="22">
        <f t="shared" si="4"/>
        <v>8.2300000000000012E-2</v>
      </c>
      <c r="AG39" s="4" t="s">
        <v>26</v>
      </c>
      <c r="AH39" s="11" t="s">
        <v>36</v>
      </c>
    </row>
    <row r="40" spans="2:34" x14ac:dyDescent="0.25">
      <c r="B40" s="144"/>
      <c r="C40" s="149"/>
      <c r="D40" s="144"/>
      <c r="E40" s="151"/>
      <c r="F40" s="150"/>
      <c r="G40" s="150"/>
      <c r="H40" s="150"/>
      <c r="I40" s="150"/>
      <c r="J40" s="41" t="str">
        <f t="shared" si="0"/>
        <v/>
      </c>
      <c r="K40" s="150"/>
      <c r="L40" s="150"/>
      <c r="M40" s="150"/>
      <c r="N40" s="41" t="str">
        <f t="shared" si="1"/>
        <v/>
      </c>
      <c r="U40" s="35" t="str">
        <f t="shared" si="2"/>
        <v>Ensemble_articulé_PL_PTRA≤40tGaz_naturel_comprimé_GNC</v>
      </c>
      <c r="V40" s="13" t="s">
        <v>81</v>
      </c>
      <c r="W40" s="16" t="s">
        <v>68</v>
      </c>
      <c r="X40" s="9" t="s">
        <v>36</v>
      </c>
      <c r="Y40" s="21">
        <v>0.55000000000000004</v>
      </c>
      <c r="Z40" s="20">
        <v>2.41</v>
      </c>
      <c r="AA40" s="20">
        <f t="shared" si="3"/>
        <v>2.96</v>
      </c>
      <c r="AB40" s="23">
        <v>3.8E-3</v>
      </c>
      <c r="AC40" s="22">
        <v>0.01</v>
      </c>
      <c r="AD40" s="24">
        <v>6.6000000000000003E-2</v>
      </c>
      <c r="AE40" s="22">
        <f t="shared" si="4"/>
        <v>7.980000000000001E-2</v>
      </c>
      <c r="AG40" s="4" t="s">
        <v>429</v>
      </c>
      <c r="AH40" s="155" t="s">
        <v>431</v>
      </c>
    </row>
    <row r="41" spans="2:34" x14ac:dyDescent="0.25">
      <c r="B41" s="144"/>
      <c r="C41" s="149"/>
      <c r="D41" s="144"/>
      <c r="E41" s="151"/>
      <c r="F41" s="150"/>
      <c r="G41" s="150"/>
      <c r="H41" s="150"/>
      <c r="I41" s="150"/>
      <c r="J41" s="41" t="str">
        <f t="shared" si="0"/>
        <v/>
      </c>
      <c r="K41" s="150"/>
      <c r="L41" s="150"/>
      <c r="M41" s="150"/>
      <c r="N41" s="41" t="str">
        <f t="shared" si="1"/>
        <v/>
      </c>
      <c r="U41" s="35" t="str">
        <f t="shared" si="2"/>
        <v>Ensemble_articulé_PL_PTRA≤40tGaz_naturel_liquéfié_GNL</v>
      </c>
      <c r="V41" s="13" t="s">
        <v>81</v>
      </c>
      <c r="W41" s="16" t="s">
        <v>71</v>
      </c>
      <c r="X41" s="9" t="s">
        <v>36</v>
      </c>
      <c r="Y41" s="21">
        <v>0.69699999999999995</v>
      </c>
      <c r="Z41" s="20">
        <v>2.58</v>
      </c>
      <c r="AA41" s="20">
        <f t="shared" si="3"/>
        <v>3.2770000000000001</v>
      </c>
      <c r="AB41" s="23">
        <v>3.8E-3</v>
      </c>
      <c r="AC41" s="22">
        <v>2.3E-2</v>
      </c>
      <c r="AD41" s="24">
        <v>6.5000000000000002E-2</v>
      </c>
      <c r="AE41" s="22">
        <f t="shared" si="4"/>
        <v>9.1800000000000007E-2</v>
      </c>
      <c r="AG41" s="4"/>
    </row>
    <row r="42" spans="2:34" x14ac:dyDescent="0.25">
      <c r="B42" s="144"/>
      <c r="C42" s="149"/>
      <c r="D42" s="144"/>
      <c r="E42" s="151"/>
      <c r="F42" s="150"/>
      <c r="G42" s="150"/>
      <c r="H42" s="150"/>
      <c r="I42" s="150"/>
      <c r="J42" s="41" t="str">
        <f t="shared" si="0"/>
        <v/>
      </c>
      <c r="K42" s="150"/>
      <c r="L42" s="150"/>
      <c r="M42" s="150"/>
      <c r="N42" s="41" t="str">
        <f t="shared" si="1"/>
        <v/>
      </c>
      <c r="U42" s="35" t="str">
        <f t="shared" si="2"/>
        <v>Ensemble_articulé_PL_PTRA≤44tGazole</v>
      </c>
      <c r="V42" s="13" t="s">
        <v>82</v>
      </c>
      <c r="W42" s="16" t="s">
        <v>15</v>
      </c>
      <c r="X42" s="9" t="s">
        <v>35</v>
      </c>
      <c r="Y42" s="21">
        <v>0.60899999999999999</v>
      </c>
      <c r="Z42" s="20">
        <v>2.4900000000000002</v>
      </c>
      <c r="AA42" s="20">
        <f t="shared" si="3"/>
        <v>3.0990000000000002</v>
      </c>
      <c r="AB42" s="23">
        <v>3.8E-3</v>
      </c>
      <c r="AC42" s="22">
        <v>1.32E-2</v>
      </c>
      <c r="AD42" s="24">
        <v>5.4100000000000002E-2</v>
      </c>
      <c r="AE42" s="22">
        <f t="shared" si="4"/>
        <v>7.1099999999999997E-2</v>
      </c>
      <c r="AG42" s="1" t="s">
        <v>8</v>
      </c>
    </row>
    <row r="43" spans="2:34" x14ac:dyDescent="0.25">
      <c r="B43" s="144"/>
      <c r="C43" s="149"/>
      <c r="D43" s="144"/>
      <c r="E43" s="151"/>
      <c r="F43" s="150"/>
      <c r="G43" s="150"/>
      <c r="H43" s="150"/>
      <c r="I43" s="150"/>
      <c r="J43" s="41" t="str">
        <f t="shared" si="0"/>
        <v/>
      </c>
      <c r="K43" s="150"/>
      <c r="L43" s="150"/>
      <c r="M43" s="150"/>
      <c r="N43" s="41" t="str">
        <f t="shared" si="1"/>
        <v/>
      </c>
      <c r="U43" s="35" t="str">
        <f t="shared" si="2"/>
        <v>Ensemble_articulé_PL_PTRA≤60tGazole</v>
      </c>
      <c r="V43" s="13" t="s">
        <v>83</v>
      </c>
      <c r="W43" s="16" t="s">
        <v>15</v>
      </c>
      <c r="X43" s="9" t="s">
        <v>35</v>
      </c>
      <c r="Y43" s="21">
        <v>0.60899999999999999</v>
      </c>
      <c r="Z43" s="20">
        <v>2.4900000000000002</v>
      </c>
      <c r="AA43" s="20">
        <f t="shared" si="3"/>
        <v>3.0990000000000002</v>
      </c>
      <c r="AB43" s="23">
        <v>3.8999999999999998E-3</v>
      </c>
      <c r="AC43" s="22">
        <v>1.2500000000000001E-2</v>
      </c>
      <c r="AD43" s="24">
        <v>5.11E-2</v>
      </c>
      <c r="AE43" s="22">
        <f t="shared" si="4"/>
        <v>6.7500000000000004E-2</v>
      </c>
      <c r="AG43" s="1" t="s">
        <v>9</v>
      </c>
    </row>
    <row r="44" spans="2:34" x14ac:dyDescent="0.25">
      <c r="B44" s="144"/>
      <c r="C44" s="149"/>
      <c r="D44" s="144"/>
      <c r="E44" s="151"/>
      <c r="F44" s="150"/>
      <c r="G44" s="150"/>
      <c r="H44" s="150"/>
      <c r="I44" s="150"/>
      <c r="J44" s="41" t="str">
        <f t="shared" si="0"/>
        <v/>
      </c>
      <c r="K44" s="150"/>
      <c r="L44" s="150"/>
      <c r="M44" s="150"/>
      <c r="N44" s="41"/>
      <c r="U44" s="35" t="str">
        <f t="shared" si="2"/>
        <v>Ensemble_articulé_PL_PTRA≤72tGazole</v>
      </c>
      <c r="V44" s="13" t="s">
        <v>84</v>
      </c>
      <c r="W44" s="16" t="s">
        <v>15</v>
      </c>
      <c r="X44" s="9" t="s">
        <v>35</v>
      </c>
      <c r="Y44" s="21">
        <v>0.60899999999999999</v>
      </c>
      <c r="Z44" s="20">
        <v>2.4900000000000002</v>
      </c>
      <c r="AA44" s="20">
        <f t="shared" ref="AA44:AA46" si="5">Y44+Z44</f>
        <v>3.0990000000000002</v>
      </c>
      <c r="AB44" s="23">
        <v>4.0000000000000001E-3</v>
      </c>
      <c r="AC44" s="22">
        <v>1.2500000000000001E-2</v>
      </c>
      <c r="AD44" s="24">
        <v>5.11E-2</v>
      </c>
      <c r="AE44" s="22">
        <f t="shared" ref="AE44" si="6">AB44+AC44+AD44</f>
        <v>6.7599999999999993E-2</v>
      </c>
    </row>
    <row r="45" spans="2:34" x14ac:dyDescent="0.25">
      <c r="U45" s="35" t="str">
        <f t="shared" si="2"/>
        <v>VéloAucun</v>
      </c>
      <c r="V45" s="13" t="s">
        <v>428</v>
      </c>
      <c r="W45" s="16" t="s">
        <v>429</v>
      </c>
      <c r="X45" s="9"/>
      <c r="Y45" s="31">
        <v>0</v>
      </c>
      <c r="Z45" s="31">
        <v>0</v>
      </c>
      <c r="AA45" s="31">
        <f t="shared" si="5"/>
        <v>0</v>
      </c>
      <c r="AB45" s="22">
        <v>0.02</v>
      </c>
      <c r="AC45" s="31">
        <v>0</v>
      </c>
      <c r="AD45" s="154">
        <v>0</v>
      </c>
      <c r="AE45" s="22">
        <f>AB45+AC45+AD45</f>
        <v>0.02</v>
      </c>
    </row>
    <row r="46" spans="2:34" x14ac:dyDescent="0.25">
      <c r="B46" s="34" t="s">
        <v>101</v>
      </c>
      <c r="C46" s="34"/>
      <c r="D46" s="34"/>
      <c r="E46" s="34"/>
      <c r="F46" s="34"/>
      <c r="G46" s="34"/>
      <c r="H46" s="34"/>
      <c r="I46" s="34"/>
      <c r="J46" s="34"/>
      <c r="K46" s="34"/>
      <c r="L46" s="34"/>
      <c r="M46" s="34"/>
      <c r="N46" s="34"/>
      <c r="O46" s="34"/>
      <c r="P46" s="34"/>
      <c r="U46" s="35" t="str">
        <f t="shared" si="2"/>
        <v>Vélo_électriqueÉlectricité</v>
      </c>
      <c r="V46" s="13" t="s">
        <v>430</v>
      </c>
      <c r="W46" s="16" t="s">
        <v>19</v>
      </c>
      <c r="X46" s="9" t="s">
        <v>37</v>
      </c>
      <c r="Y46" s="22">
        <v>5.1299999999999998E-2</v>
      </c>
      <c r="Z46" s="20">
        <v>0</v>
      </c>
      <c r="AA46" s="22">
        <f t="shared" si="5"/>
        <v>5.1299999999999998E-2</v>
      </c>
      <c r="AB46" s="22">
        <v>0.02</v>
      </c>
      <c r="AC46" s="23">
        <v>4.8199999999999996E-3</v>
      </c>
      <c r="AD46" s="26">
        <v>0</v>
      </c>
      <c r="AE46" s="22">
        <f t="shared" si="4"/>
        <v>2.4820000000000002E-2</v>
      </c>
    </row>
    <row r="47" spans="2:34" x14ac:dyDescent="0.25">
      <c r="B47" s="34"/>
      <c r="C47" s="34"/>
      <c r="D47" s="34"/>
      <c r="E47" s="34"/>
      <c r="F47" s="34"/>
      <c r="G47" s="34"/>
      <c r="H47" s="34"/>
      <c r="I47" s="34"/>
      <c r="J47" s="34"/>
      <c r="K47" s="34"/>
      <c r="L47" s="34"/>
      <c r="M47" s="34"/>
      <c r="N47" s="34"/>
      <c r="O47" s="34"/>
      <c r="P47" s="34"/>
    </row>
    <row r="48" spans="2:34" x14ac:dyDescent="0.25">
      <c r="B48" s="34" t="s">
        <v>102</v>
      </c>
      <c r="C48" s="34"/>
      <c r="D48" s="34"/>
      <c r="E48" s="34"/>
      <c r="F48" s="34"/>
      <c r="G48" s="34"/>
      <c r="H48" s="34"/>
      <c r="I48" s="34"/>
      <c r="J48" s="34" t="s">
        <v>105</v>
      </c>
      <c r="K48" s="34"/>
      <c r="L48" s="34"/>
      <c r="M48" s="34"/>
      <c r="N48" s="34"/>
      <c r="O48" s="34"/>
      <c r="P48" s="34"/>
    </row>
    <row r="49" spans="2:17" x14ac:dyDescent="0.25">
      <c r="B49" s="34" t="s">
        <v>103</v>
      </c>
      <c r="C49" s="34"/>
      <c r="D49" s="34"/>
      <c r="E49" s="34"/>
      <c r="F49" s="34"/>
      <c r="G49" s="34"/>
      <c r="H49" s="34"/>
      <c r="I49" s="34"/>
      <c r="J49" s="34" t="s">
        <v>107</v>
      </c>
      <c r="K49" s="34"/>
      <c r="L49" s="34"/>
      <c r="M49" s="34"/>
      <c r="N49" s="34"/>
      <c r="O49" s="34"/>
      <c r="P49" s="34"/>
    </row>
    <row r="50" spans="2:17" x14ac:dyDescent="0.25">
      <c r="B50" s="34" t="s">
        <v>104</v>
      </c>
      <c r="C50" s="34"/>
      <c r="D50" s="34"/>
      <c r="E50" s="34"/>
      <c r="F50" s="34"/>
      <c r="G50" s="34"/>
      <c r="H50" s="34"/>
      <c r="I50" s="34"/>
      <c r="J50" s="34" t="s">
        <v>106</v>
      </c>
      <c r="K50" s="34"/>
      <c r="L50" s="34"/>
      <c r="M50" s="34"/>
      <c r="N50" s="34"/>
      <c r="O50" s="34"/>
      <c r="P50" s="34"/>
    </row>
    <row r="51" spans="2:17" x14ac:dyDescent="0.25">
      <c r="B51" s="34"/>
      <c r="C51" s="34"/>
      <c r="D51" s="34"/>
      <c r="E51" s="34"/>
      <c r="F51" s="34"/>
      <c r="G51" s="34"/>
      <c r="H51" s="34"/>
      <c r="I51" s="34"/>
      <c r="J51" s="34"/>
      <c r="K51" s="34"/>
      <c r="L51" s="34"/>
      <c r="M51" s="34"/>
      <c r="N51" s="34"/>
      <c r="O51" s="34"/>
      <c r="P51" s="34"/>
    </row>
    <row r="52" spans="2:17" x14ac:dyDescent="0.25">
      <c r="B52" s="34" t="s">
        <v>108</v>
      </c>
      <c r="C52" s="34"/>
      <c r="D52" s="34"/>
      <c r="E52" s="34"/>
      <c r="F52" s="34"/>
      <c r="G52" s="34"/>
      <c r="H52" s="34"/>
      <c r="I52" s="34"/>
      <c r="J52" s="34"/>
      <c r="K52" s="34"/>
      <c r="L52" s="34"/>
      <c r="M52" s="34"/>
      <c r="N52" s="34"/>
      <c r="O52" s="34"/>
      <c r="P52" s="34"/>
    </row>
    <row r="53" spans="2:17" ht="13.5" thickBot="1" x14ac:dyDescent="0.3">
      <c r="B53" s="34"/>
      <c r="C53" s="34"/>
      <c r="D53" s="34"/>
      <c r="E53" s="34"/>
      <c r="F53" s="34"/>
      <c r="G53" s="34"/>
      <c r="H53" s="34"/>
      <c r="I53" s="34"/>
      <c r="J53" s="34"/>
      <c r="K53" s="34"/>
      <c r="L53" s="34"/>
      <c r="M53" s="34"/>
      <c r="N53" s="34"/>
      <c r="O53" s="34"/>
      <c r="P53" s="34"/>
    </row>
    <row r="54" spans="2:17" ht="13.5" thickTop="1" x14ac:dyDescent="0.25">
      <c r="B54" s="34"/>
      <c r="C54" s="34"/>
      <c r="D54" s="34"/>
      <c r="E54" s="34"/>
      <c r="F54" s="189" t="s">
        <v>42</v>
      </c>
      <c r="G54" s="189"/>
      <c r="H54" s="189"/>
      <c r="I54" s="189"/>
      <c r="J54" s="189"/>
      <c r="K54" s="189"/>
      <c r="L54" s="189" t="s">
        <v>43</v>
      </c>
      <c r="M54" s="193"/>
      <c r="N54" s="194" t="s">
        <v>52</v>
      </c>
      <c r="O54" s="195"/>
      <c r="P54" s="196"/>
    </row>
    <row r="55" spans="2:17" x14ac:dyDescent="0.25">
      <c r="B55" s="34"/>
      <c r="C55" s="34"/>
      <c r="D55" s="34"/>
      <c r="E55" s="34"/>
      <c r="F55" s="189" t="s">
        <v>38</v>
      </c>
      <c r="G55" s="189"/>
      <c r="H55" s="42" t="s">
        <v>39</v>
      </c>
      <c r="I55" s="189" t="s">
        <v>41</v>
      </c>
      <c r="J55" s="189"/>
      <c r="K55" s="189"/>
      <c r="L55" s="189"/>
      <c r="M55" s="193"/>
      <c r="N55" s="197"/>
      <c r="O55" s="198"/>
      <c r="P55" s="199"/>
    </row>
    <row r="56" spans="2:17" ht="76.5" x14ac:dyDescent="0.25">
      <c r="B56" s="37" t="s">
        <v>409</v>
      </c>
      <c r="C56" s="38" t="s">
        <v>11</v>
      </c>
      <c r="D56" s="41" t="s">
        <v>12</v>
      </c>
      <c r="E56" s="37" t="s">
        <v>65</v>
      </c>
      <c r="F56" s="36" t="s">
        <v>47</v>
      </c>
      <c r="G56" s="36" t="s">
        <v>48</v>
      </c>
      <c r="H56" s="36" t="s">
        <v>67</v>
      </c>
      <c r="I56" s="36" t="s">
        <v>66</v>
      </c>
      <c r="J56" s="36" t="s">
        <v>49</v>
      </c>
      <c r="K56" s="36" t="s">
        <v>50</v>
      </c>
      <c r="L56" s="36" t="s">
        <v>51</v>
      </c>
      <c r="M56" s="45" t="s">
        <v>53</v>
      </c>
      <c r="N56" s="47" t="s">
        <v>55</v>
      </c>
      <c r="O56" s="36" t="s">
        <v>54</v>
      </c>
      <c r="P56" s="48" t="s">
        <v>56</v>
      </c>
      <c r="Q56" s="4"/>
    </row>
    <row r="57" spans="2:17" x14ac:dyDescent="0.25">
      <c r="B57" s="41">
        <f t="shared" ref="B57:E82" si="7">B19</f>
        <v>0</v>
      </c>
      <c r="C57" s="38">
        <f t="shared" si="7"/>
        <v>0</v>
      </c>
      <c r="D57" s="41">
        <f t="shared" si="7"/>
        <v>0</v>
      </c>
      <c r="E57" s="41">
        <f t="shared" si="7"/>
        <v>0</v>
      </c>
      <c r="F57" s="56">
        <f t="shared" ref="F57:F82" si="8">G19*H19</f>
        <v>0</v>
      </c>
      <c r="G57" s="56">
        <f t="shared" ref="G57:G82" si="9">IF(OR($C57=0,$D57=0),0,IF($J$17="Oui",$I19*VLOOKUP($C57&amp;$D57,$U$19:$AE$46,6,FALSE),$F57*VLOOKUP($C57&amp;$D57,$U$19:$AE$46,10,FALSE)))</f>
        <v>0</v>
      </c>
      <c r="H57" s="56">
        <f t="shared" ref="H57:H82" si="10">IF($D57&lt;&gt;"Électricité",0,IF($J$17="Oui",$I19*VLOOKUP($C57&amp;$D57,$U$19:$AE$46,5,FALSE),$F57*VLOOKUP($C57&amp;$D57,$U$19:$AE$46,9,FALSE)))</f>
        <v>0</v>
      </c>
      <c r="I57" s="56">
        <f>F57</f>
        <v>0</v>
      </c>
      <c r="J57" s="56">
        <f t="shared" ref="J57:J82" si="11">IF(OR($C57=0,$D57=0),0,$F57*VLOOKUP($C57&amp;$D57,$U$19:$AE$46,8,FALSE))</f>
        <v>0</v>
      </c>
      <c r="K57" s="56">
        <f t="shared" ref="K57:K82" si="12">IF(OR($C57=0,$D57=0),0,IF($D57="Électricité",0,IF($J$17="Oui",$I19*VLOOKUP($C57&amp;$D57,$U$19:$AE$46,5,FALSE),$F57*VLOOKUP($C57&amp;$D57,$U$19:$AE$46,9,FALSE))))</f>
        <v>0</v>
      </c>
      <c r="L57" s="56">
        <f t="shared" ref="L57:L82" si="13">K19*L19</f>
        <v>0</v>
      </c>
      <c r="M57" s="57">
        <f t="shared" ref="M57:M82" si="14">IF(OR($C57=0,$D57=0),0,IF($N$17="Oui",$M19*VLOOKUP($C57&amp;$D57,$U$19:$AE$46,7,FALSE)+$L57*VLOOKUP(C57&amp;D57,$U$19:$AE$46,8,FALSE),$L57*VLOOKUP($C57&amp;$D57,$U$19:$AE$46,11,FALSE)))</f>
        <v>0</v>
      </c>
      <c r="N57" s="58">
        <f>I57+L57</f>
        <v>0</v>
      </c>
      <c r="O57" s="56">
        <f>IF(E57="Non",G57+H57+J57+K57+M57,1.15*(G57+H57+J57+K57+M57))</f>
        <v>0</v>
      </c>
      <c r="P57" s="49" t="e">
        <f>O57/N57</f>
        <v>#DIV/0!</v>
      </c>
    </row>
    <row r="58" spans="2:17" x14ac:dyDescent="0.25">
      <c r="B58" s="41">
        <f t="shared" si="7"/>
        <v>0</v>
      </c>
      <c r="C58" s="38">
        <f t="shared" si="7"/>
        <v>0</v>
      </c>
      <c r="D58" s="41">
        <f t="shared" si="7"/>
        <v>0</v>
      </c>
      <c r="E58" s="41">
        <f t="shared" si="7"/>
        <v>0</v>
      </c>
      <c r="F58" s="56">
        <f t="shared" si="8"/>
        <v>0</v>
      </c>
      <c r="G58" s="56">
        <f t="shared" si="9"/>
        <v>0</v>
      </c>
      <c r="H58" s="56">
        <f t="shared" si="10"/>
        <v>0</v>
      </c>
      <c r="I58" s="56">
        <f t="shared" ref="I58:I81" si="15">F58</f>
        <v>0</v>
      </c>
      <c r="J58" s="56">
        <f t="shared" si="11"/>
        <v>0</v>
      </c>
      <c r="K58" s="56">
        <f t="shared" si="12"/>
        <v>0</v>
      </c>
      <c r="L58" s="56">
        <f t="shared" si="13"/>
        <v>0</v>
      </c>
      <c r="M58" s="57">
        <f t="shared" si="14"/>
        <v>0</v>
      </c>
      <c r="N58" s="58">
        <f t="shared" ref="N58:N82" si="16">I58+L58</f>
        <v>0</v>
      </c>
      <c r="O58" s="56">
        <f t="shared" ref="O58:O82" si="17">IF(E58="Non",G58+H58+J58+K58+M58,1.15*(G58+H58+J58+K58+M58))</f>
        <v>0</v>
      </c>
      <c r="P58" s="49" t="e">
        <f t="shared" ref="P58:P82" si="18">O58/N58</f>
        <v>#DIV/0!</v>
      </c>
    </row>
    <row r="59" spans="2:17" x14ac:dyDescent="0.25">
      <c r="B59" s="41">
        <f t="shared" si="7"/>
        <v>0</v>
      </c>
      <c r="C59" s="38">
        <f t="shared" si="7"/>
        <v>0</v>
      </c>
      <c r="D59" s="41">
        <f t="shared" si="7"/>
        <v>0</v>
      </c>
      <c r="E59" s="41">
        <f t="shared" si="7"/>
        <v>0</v>
      </c>
      <c r="F59" s="56">
        <f t="shared" si="8"/>
        <v>0</v>
      </c>
      <c r="G59" s="56">
        <f t="shared" si="9"/>
        <v>0</v>
      </c>
      <c r="H59" s="56">
        <f t="shared" si="10"/>
        <v>0</v>
      </c>
      <c r="I59" s="56">
        <f t="shared" si="15"/>
        <v>0</v>
      </c>
      <c r="J59" s="56">
        <f t="shared" si="11"/>
        <v>0</v>
      </c>
      <c r="K59" s="56">
        <f t="shared" si="12"/>
        <v>0</v>
      </c>
      <c r="L59" s="56">
        <f t="shared" si="13"/>
        <v>0</v>
      </c>
      <c r="M59" s="57">
        <f t="shared" si="14"/>
        <v>0</v>
      </c>
      <c r="N59" s="58">
        <f t="shared" si="16"/>
        <v>0</v>
      </c>
      <c r="O59" s="56">
        <f t="shared" si="17"/>
        <v>0</v>
      </c>
      <c r="P59" s="49" t="e">
        <f t="shared" si="18"/>
        <v>#DIV/0!</v>
      </c>
    </row>
    <row r="60" spans="2:17" x14ac:dyDescent="0.25">
      <c r="B60" s="41">
        <f t="shared" si="7"/>
        <v>0</v>
      </c>
      <c r="C60" s="38">
        <f t="shared" si="7"/>
        <v>0</v>
      </c>
      <c r="D60" s="41">
        <f t="shared" si="7"/>
        <v>0</v>
      </c>
      <c r="E60" s="41">
        <f t="shared" si="7"/>
        <v>0</v>
      </c>
      <c r="F60" s="56">
        <f t="shared" si="8"/>
        <v>0</v>
      </c>
      <c r="G60" s="56">
        <f t="shared" si="9"/>
        <v>0</v>
      </c>
      <c r="H60" s="56">
        <f t="shared" si="10"/>
        <v>0</v>
      </c>
      <c r="I60" s="56">
        <f t="shared" si="15"/>
        <v>0</v>
      </c>
      <c r="J60" s="56">
        <f t="shared" si="11"/>
        <v>0</v>
      </c>
      <c r="K60" s="56">
        <f t="shared" si="12"/>
        <v>0</v>
      </c>
      <c r="L60" s="56">
        <f t="shared" si="13"/>
        <v>0</v>
      </c>
      <c r="M60" s="57">
        <f t="shared" si="14"/>
        <v>0</v>
      </c>
      <c r="N60" s="58">
        <f t="shared" si="16"/>
        <v>0</v>
      </c>
      <c r="O60" s="56">
        <f t="shared" si="17"/>
        <v>0</v>
      </c>
      <c r="P60" s="49" t="e">
        <f t="shared" si="18"/>
        <v>#DIV/0!</v>
      </c>
    </row>
    <row r="61" spans="2:17" x14ac:dyDescent="0.25">
      <c r="B61" s="41">
        <f t="shared" si="7"/>
        <v>0</v>
      </c>
      <c r="C61" s="38">
        <f t="shared" si="7"/>
        <v>0</v>
      </c>
      <c r="D61" s="41">
        <f t="shared" si="7"/>
        <v>0</v>
      </c>
      <c r="E61" s="41">
        <f t="shared" si="7"/>
        <v>0</v>
      </c>
      <c r="F61" s="56">
        <f t="shared" si="8"/>
        <v>0</v>
      </c>
      <c r="G61" s="56">
        <f t="shared" si="9"/>
        <v>0</v>
      </c>
      <c r="H61" s="56">
        <f t="shared" si="10"/>
        <v>0</v>
      </c>
      <c r="I61" s="56">
        <f t="shared" si="15"/>
        <v>0</v>
      </c>
      <c r="J61" s="56">
        <f t="shared" si="11"/>
        <v>0</v>
      </c>
      <c r="K61" s="56">
        <f t="shared" si="12"/>
        <v>0</v>
      </c>
      <c r="L61" s="56">
        <f t="shared" si="13"/>
        <v>0</v>
      </c>
      <c r="M61" s="57">
        <f t="shared" si="14"/>
        <v>0</v>
      </c>
      <c r="N61" s="58">
        <f t="shared" si="16"/>
        <v>0</v>
      </c>
      <c r="O61" s="56">
        <f t="shared" si="17"/>
        <v>0</v>
      </c>
      <c r="P61" s="49" t="e">
        <f t="shared" si="18"/>
        <v>#DIV/0!</v>
      </c>
    </row>
    <row r="62" spans="2:17" x14ac:dyDescent="0.25">
      <c r="B62" s="41">
        <f t="shared" si="7"/>
        <v>0</v>
      </c>
      <c r="C62" s="38">
        <f t="shared" si="7"/>
        <v>0</v>
      </c>
      <c r="D62" s="41">
        <f t="shared" si="7"/>
        <v>0</v>
      </c>
      <c r="E62" s="41">
        <f t="shared" si="7"/>
        <v>0</v>
      </c>
      <c r="F62" s="56">
        <f t="shared" si="8"/>
        <v>0</v>
      </c>
      <c r="G62" s="56">
        <f t="shared" si="9"/>
        <v>0</v>
      </c>
      <c r="H62" s="56">
        <f t="shared" si="10"/>
        <v>0</v>
      </c>
      <c r="I62" s="56">
        <f t="shared" si="15"/>
        <v>0</v>
      </c>
      <c r="J62" s="56">
        <f t="shared" si="11"/>
        <v>0</v>
      </c>
      <c r="K62" s="56">
        <f t="shared" si="12"/>
        <v>0</v>
      </c>
      <c r="L62" s="56">
        <f t="shared" si="13"/>
        <v>0</v>
      </c>
      <c r="M62" s="57">
        <f t="shared" si="14"/>
        <v>0</v>
      </c>
      <c r="N62" s="58">
        <f t="shared" si="16"/>
        <v>0</v>
      </c>
      <c r="O62" s="56">
        <f t="shared" si="17"/>
        <v>0</v>
      </c>
      <c r="P62" s="49" t="e">
        <f t="shared" si="18"/>
        <v>#DIV/0!</v>
      </c>
    </row>
    <row r="63" spans="2:17" x14ac:dyDescent="0.25">
      <c r="B63" s="41">
        <f t="shared" si="7"/>
        <v>0</v>
      </c>
      <c r="C63" s="38">
        <f t="shared" si="7"/>
        <v>0</v>
      </c>
      <c r="D63" s="41">
        <f t="shared" si="7"/>
        <v>0</v>
      </c>
      <c r="E63" s="41">
        <f t="shared" si="7"/>
        <v>0</v>
      </c>
      <c r="F63" s="56">
        <f t="shared" si="8"/>
        <v>0</v>
      </c>
      <c r="G63" s="56">
        <f t="shared" si="9"/>
        <v>0</v>
      </c>
      <c r="H63" s="56">
        <f t="shared" si="10"/>
        <v>0</v>
      </c>
      <c r="I63" s="56">
        <f t="shared" si="15"/>
        <v>0</v>
      </c>
      <c r="J63" s="56">
        <f t="shared" si="11"/>
        <v>0</v>
      </c>
      <c r="K63" s="56">
        <f t="shared" si="12"/>
        <v>0</v>
      </c>
      <c r="L63" s="56">
        <f t="shared" si="13"/>
        <v>0</v>
      </c>
      <c r="M63" s="57">
        <f t="shared" si="14"/>
        <v>0</v>
      </c>
      <c r="N63" s="58">
        <f t="shared" si="16"/>
        <v>0</v>
      </c>
      <c r="O63" s="56">
        <f t="shared" si="17"/>
        <v>0</v>
      </c>
      <c r="P63" s="49" t="e">
        <f t="shared" si="18"/>
        <v>#DIV/0!</v>
      </c>
    </row>
    <row r="64" spans="2:17" x14ac:dyDescent="0.25">
      <c r="B64" s="41">
        <f t="shared" si="7"/>
        <v>0</v>
      </c>
      <c r="C64" s="38">
        <f t="shared" si="7"/>
        <v>0</v>
      </c>
      <c r="D64" s="41">
        <f t="shared" si="7"/>
        <v>0</v>
      </c>
      <c r="E64" s="41">
        <f t="shared" si="7"/>
        <v>0</v>
      </c>
      <c r="F64" s="56">
        <f t="shared" si="8"/>
        <v>0</v>
      </c>
      <c r="G64" s="56">
        <f t="shared" si="9"/>
        <v>0</v>
      </c>
      <c r="H64" s="56">
        <f t="shared" si="10"/>
        <v>0</v>
      </c>
      <c r="I64" s="56">
        <f t="shared" si="15"/>
        <v>0</v>
      </c>
      <c r="J64" s="56">
        <f t="shared" si="11"/>
        <v>0</v>
      </c>
      <c r="K64" s="56">
        <f t="shared" si="12"/>
        <v>0</v>
      </c>
      <c r="L64" s="56">
        <f t="shared" si="13"/>
        <v>0</v>
      </c>
      <c r="M64" s="57">
        <f t="shared" si="14"/>
        <v>0</v>
      </c>
      <c r="N64" s="58">
        <f t="shared" si="16"/>
        <v>0</v>
      </c>
      <c r="O64" s="56">
        <f t="shared" si="17"/>
        <v>0</v>
      </c>
      <c r="P64" s="49" t="e">
        <f t="shared" si="18"/>
        <v>#DIV/0!</v>
      </c>
    </row>
    <row r="65" spans="2:16" x14ac:dyDescent="0.25">
      <c r="B65" s="41">
        <f t="shared" si="7"/>
        <v>0</v>
      </c>
      <c r="C65" s="38">
        <f t="shared" si="7"/>
        <v>0</v>
      </c>
      <c r="D65" s="41">
        <f t="shared" si="7"/>
        <v>0</v>
      </c>
      <c r="E65" s="41">
        <f t="shared" si="7"/>
        <v>0</v>
      </c>
      <c r="F65" s="56">
        <f t="shared" si="8"/>
        <v>0</v>
      </c>
      <c r="G65" s="56">
        <f t="shared" si="9"/>
        <v>0</v>
      </c>
      <c r="H65" s="56">
        <f t="shared" si="10"/>
        <v>0</v>
      </c>
      <c r="I65" s="56">
        <f t="shared" si="15"/>
        <v>0</v>
      </c>
      <c r="J65" s="56">
        <f t="shared" si="11"/>
        <v>0</v>
      </c>
      <c r="K65" s="56">
        <f t="shared" si="12"/>
        <v>0</v>
      </c>
      <c r="L65" s="56">
        <f t="shared" si="13"/>
        <v>0</v>
      </c>
      <c r="M65" s="57">
        <f t="shared" si="14"/>
        <v>0</v>
      </c>
      <c r="N65" s="58">
        <f t="shared" si="16"/>
        <v>0</v>
      </c>
      <c r="O65" s="56">
        <f t="shared" si="17"/>
        <v>0</v>
      </c>
      <c r="P65" s="49" t="e">
        <f t="shared" si="18"/>
        <v>#DIV/0!</v>
      </c>
    </row>
    <row r="66" spans="2:16" x14ac:dyDescent="0.25">
      <c r="B66" s="41">
        <f t="shared" si="7"/>
        <v>0</v>
      </c>
      <c r="C66" s="38">
        <f t="shared" si="7"/>
        <v>0</v>
      </c>
      <c r="D66" s="41">
        <f t="shared" si="7"/>
        <v>0</v>
      </c>
      <c r="E66" s="41">
        <f t="shared" si="7"/>
        <v>0</v>
      </c>
      <c r="F66" s="56">
        <f t="shared" si="8"/>
        <v>0</v>
      </c>
      <c r="G66" s="56">
        <f t="shared" si="9"/>
        <v>0</v>
      </c>
      <c r="H66" s="56">
        <f t="shared" si="10"/>
        <v>0</v>
      </c>
      <c r="I66" s="56">
        <f t="shared" si="15"/>
        <v>0</v>
      </c>
      <c r="J66" s="56">
        <f t="shared" si="11"/>
        <v>0</v>
      </c>
      <c r="K66" s="56">
        <f t="shared" si="12"/>
        <v>0</v>
      </c>
      <c r="L66" s="56">
        <f t="shared" si="13"/>
        <v>0</v>
      </c>
      <c r="M66" s="57">
        <f t="shared" si="14"/>
        <v>0</v>
      </c>
      <c r="N66" s="58">
        <f t="shared" si="16"/>
        <v>0</v>
      </c>
      <c r="O66" s="56">
        <f t="shared" si="17"/>
        <v>0</v>
      </c>
      <c r="P66" s="49" t="e">
        <f t="shared" si="18"/>
        <v>#DIV/0!</v>
      </c>
    </row>
    <row r="67" spans="2:16" x14ac:dyDescent="0.25">
      <c r="B67" s="41">
        <f t="shared" si="7"/>
        <v>0</v>
      </c>
      <c r="C67" s="38">
        <f t="shared" si="7"/>
        <v>0</v>
      </c>
      <c r="D67" s="41">
        <f t="shared" si="7"/>
        <v>0</v>
      </c>
      <c r="E67" s="41">
        <f t="shared" si="7"/>
        <v>0</v>
      </c>
      <c r="F67" s="56">
        <f t="shared" si="8"/>
        <v>0</v>
      </c>
      <c r="G67" s="56">
        <f t="shared" si="9"/>
        <v>0</v>
      </c>
      <c r="H67" s="56">
        <f t="shared" si="10"/>
        <v>0</v>
      </c>
      <c r="I67" s="56">
        <f t="shared" si="15"/>
        <v>0</v>
      </c>
      <c r="J67" s="56">
        <f t="shared" si="11"/>
        <v>0</v>
      </c>
      <c r="K67" s="56">
        <f t="shared" si="12"/>
        <v>0</v>
      </c>
      <c r="L67" s="56">
        <f t="shared" si="13"/>
        <v>0</v>
      </c>
      <c r="M67" s="57">
        <f t="shared" si="14"/>
        <v>0</v>
      </c>
      <c r="N67" s="58">
        <f t="shared" si="16"/>
        <v>0</v>
      </c>
      <c r="O67" s="56">
        <f t="shared" si="17"/>
        <v>0</v>
      </c>
      <c r="P67" s="49" t="e">
        <f t="shared" si="18"/>
        <v>#DIV/0!</v>
      </c>
    </row>
    <row r="68" spans="2:16" x14ac:dyDescent="0.25">
      <c r="B68" s="41">
        <f t="shared" si="7"/>
        <v>0</v>
      </c>
      <c r="C68" s="38">
        <f t="shared" si="7"/>
        <v>0</v>
      </c>
      <c r="D68" s="41">
        <f t="shared" si="7"/>
        <v>0</v>
      </c>
      <c r="E68" s="41">
        <f t="shared" si="7"/>
        <v>0</v>
      </c>
      <c r="F68" s="56">
        <f t="shared" si="8"/>
        <v>0</v>
      </c>
      <c r="G68" s="56">
        <f t="shared" si="9"/>
        <v>0</v>
      </c>
      <c r="H68" s="56">
        <f t="shared" si="10"/>
        <v>0</v>
      </c>
      <c r="I68" s="56">
        <f t="shared" si="15"/>
        <v>0</v>
      </c>
      <c r="J68" s="56">
        <f t="shared" si="11"/>
        <v>0</v>
      </c>
      <c r="K68" s="56">
        <f t="shared" si="12"/>
        <v>0</v>
      </c>
      <c r="L68" s="56">
        <f t="shared" si="13"/>
        <v>0</v>
      </c>
      <c r="M68" s="57">
        <f t="shared" si="14"/>
        <v>0</v>
      </c>
      <c r="N68" s="58">
        <f t="shared" si="16"/>
        <v>0</v>
      </c>
      <c r="O68" s="56">
        <f t="shared" si="17"/>
        <v>0</v>
      </c>
      <c r="P68" s="49" t="e">
        <f t="shared" si="18"/>
        <v>#DIV/0!</v>
      </c>
    </row>
    <row r="69" spans="2:16" x14ac:dyDescent="0.25">
      <c r="B69" s="41">
        <f t="shared" si="7"/>
        <v>0</v>
      </c>
      <c r="C69" s="38">
        <f t="shared" si="7"/>
        <v>0</v>
      </c>
      <c r="D69" s="41">
        <f t="shared" si="7"/>
        <v>0</v>
      </c>
      <c r="E69" s="41">
        <f t="shared" si="7"/>
        <v>0</v>
      </c>
      <c r="F69" s="56">
        <f t="shared" si="8"/>
        <v>0</v>
      </c>
      <c r="G69" s="56">
        <f t="shared" si="9"/>
        <v>0</v>
      </c>
      <c r="H69" s="56">
        <f t="shared" si="10"/>
        <v>0</v>
      </c>
      <c r="I69" s="56">
        <f t="shared" si="15"/>
        <v>0</v>
      </c>
      <c r="J69" s="56">
        <f t="shared" si="11"/>
        <v>0</v>
      </c>
      <c r="K69" s="56">
        <f t="shared" si="12"/>
        <v>0</v>
      </c>
      <c r="L69" s="56">
        <f t="shared" si="13"/>
        <v>0</v>
      </c>
      <c r="M69" s="57">
        <f t="shared" si="14"/>
        <v>0</v>
      </c>
      <c r="N69" s="58">
        <f t="shared" si="16"/>
        <v>0</v>
      </c>
      <c r="O69" s="56">
        <f t="shared" si="17"/>
        <v>0</v>
      </c>
      <c r="P69" s="49" t="e">
        <f t="shared" si="18"/>
        <v>#DIV/0!</v>
      </c>
    </row>
    <row r="70" spans="2:16" x14ac:dyDescent="0.25">
      <c r="B70" s="41">
        <f t="shared" si="7"/>
        <v>0</v>
      </c>
      <c r="C70" s="38">
        <f t="shared" si="7"/>
        <v>0</v>
      </c>
      <c r="D70" s="41">
        <f t="shared" si="7"/>
        <v>0</v>
      </c>
      <c r="E70" s="41">
        <f t="shared" si="7"/>
        <v>0</v>
      </c>
      <c r="F70" s="56">
        <f t="shared" si="8"/>
        <v>0</v>
      </c>
      <c r="G70" s="56">
        <f t="shared" si="9"/>
        <v>0</v>
      </c>
      <c r="H70" s="56">
        <f t="shared" si="10"/>
        <v>0</v>
      </c>
      <c r="I70" s="56">
        <f t="shared" si="15"/>
        <v>0</v>
      </c>
      <c r="J70" s="56">
        <f t="shared" si="11"/>
        <v>0</v>
      </c>
      <c r="K70" s="56">
        <f t="shared" si="12"/>
        <v>0</v>
      </c>
      <c r="L70" s="56">
        <f t="shared" si="13"/>
        <v>0</v>
      </c>
      <c r="M70" s="57">
        <f t="shared" si="14"/>
        <v>0</v>
      </c>
      <c r="N70" s="58">
        <f t="shared" si="16"/>
        <v>0</v>
      </c>
      <c r="O70" s="56">
        <f t="shared" si="17"/>
        <v>0</v>
      </c>
      <c r="P70" s="49" t="e">
        <f t="shared" si="18"/>
        <v>#DIV/0!</v>
      </c>
    </row>
    <row r="71" spans="2:16" x14ac:dyDescent="0.25">
      <c r="B71" s="41">
        <f t="shared" si="7"/>
        <v>0</v>
      </c>
      <c r="C71" s="38">
        <f t="shared" si="7"/>
        <v>0</v>
      </c>
      <c r="D71" s="41">
        <f t="shared" si="7"/>
        <v>0</v>
      </c>
      <c r="E71" s="41">
        <f t="shared" si="7"/>
        <v>0</v>
      </c>
      <c r="F71" s="56">
        <f t="shared" si="8"/>
        <v>0</v>
      </c>
      <c r="G71" s="56">
        <f t="shared" si="9"/>
        <v>0</v>
      </c>
      <c r="H71" s="56">
        <f t="shared" si="10"/>
        <v>0</v>
      </c>
      <c r="I71" s="56">
        <f t="shared" si="15"/>
        <v>0</v>
      </c>
      <c r="J71" s="56">
        <f t="shared" si="11"/>
        <v>0</v>
      </c>
      <c r="K71" s="56">
        <f t="shared" si="12"/>
        <v>0</v>
      </c>
      <c r="L71" s="56">
        <f t="shared" si="13"/>
        <v>0</v>
      </c>
      <c r="M71" s="57">
        <f t="shared" si="14"/>
        <v>0</v>
      </c>
      <c r="N71" s="58">
        <f t="shared" si="16"/>
        <v>0</v>
      </c>
      <c r="O71" s="56">
        <f t="shared" si="17"/>
        <v>0</v>
      </c>
      <c r="P71" s="49" t="e">
        <f t="shared" si="18"/>
        <v>#DIV/0!</v>
      </c>
    </row>
    <row r="72" spans="2:16" x14ac:dyDescent="0.25">
      <c r="B72" s="41">
        <f t="shared" si="7"/>
        <v>0</v>
      </c>
      <c r="C72" s="38">
        <f t="shared" si="7"/>
        <v>0</v>
      </c>
      <c r="D72" s="41">
        <f t="shared" si="7"/>
        <v>0</v>
      </c>
      <c r="E72" s="41">
        <f t="shared" si="7"/>
        <v>0</v>
      </c>
      <c r="F72" s="56">
        <f t="shared" si="8"/>
        <v>0</v>
      </c>
      <c r="G72" s="56">
        <f t="shared" si="9"/>
        <v>0</v>
      </c>
      <c r="H72" s="56">
        <f t="shared" si="10"/>
        <v>0</v>
      </c>
      <c r="I72" s="56">
        <f t="shared" si="15"/>
        <v>0</v>
      </c>
      <c r="J72" s="56">
        <f t="shared" si="11"/>
        <v>0</v>
      </c>
      <c r="K72" s="56">
        <f t="shared" si="12"/>
        <v>0</v>
      </c>
      <c r="L72" s="56">
        <f t="shared" si="13"/>
        <v>0</v>
      </c>
      <c r="M72" s="57">
        <f t="shared" si="14"/>
        <v>0</v>
      </c>
      <c r="N72" s="58">
        <f t="shared" si="16"/>
        <v>0</v>
      </c>
      <c r="O72" s="56">
        <f t="shared" si="17"/>
        <v>0</v>
      </c>
      <c r="P72" s="49" t="e">
        <f t="shared" si="18"/>
        <v>#DIV/0!</v>
      </c>
    </row>
    <row r="73" spans="2:16" x14ac:dyDescent="0.25">
      <c r="B73" s="41">
        <f t="shared" si="7"/>
        <v>0</v>
      </c>
      <c r="C73" s="38">
        <f t="shared" si="7"/>
        <v>0</v>
      </c>
      <c r="D73" s="41">
        <f t="shared" si="7"/>
        <v>0</v>
      </c>
      <c r="E73" s="41">
        <f t="shared" si="7"/>
        <v>0</v>
      </c>
      <c r="F73" s="56">
        <f t="shared" si="8"/>
        <v>0</v>
      </c>
      <c r="G73" s="56">
        <f t="shared" si="9"/>
        <v>0</v>
      </c>
      <c r="H73" s="56">
        <f t="shared" si="10"/>
        <v>0</v>
      </c>
      <c r="I73" s="56">
        <f t="shared" si="15"/>
        <v>0</v>
      </c>
      <c r="J73" s="56">
        <f t="shared" si="11"/>
        <v>0</v>
      </c>
      <c r="K73" s="56">
        <f t="shared" si="12"/>
        <v>0</v>
      </c>
      <c r="L73" s="56">
        <f t="shared" si="13"/>
        <v>0</v>
      </c>
      <c r="M73" s="57">
        <f t="shared" si="14"/>
        <v>0</v>
      </c>
      <c r="N73" s="58">
        <f t="shared" si="16"/>
        <v>0</v>
      </c>
      <c r="O73" s="56">
        <f t="shared" si="17"/>
        <v>0</v>
      </c>
      <c r="P73" s="49" t="e">
        <f t="shared" si="18"/>
        <v>#DIV/0!</v>
      </c>
    </row>
    <row r="74" spans="2:16" x14ac:dyDescent="0.25">
      <c r="B74" s="41">
        <f t="shared" si="7"/>
        <v>0</v>
      </c>
      <c r="C74" s="38">
        <f t="shared" si="7"/>
        <v>0</v>
      </c>
      <c r="D74" s="41">
        <f t="shared" si="7"/>
        <v>0</v>
      </c>
      <c r="E74" s="41">
        <f t="shared" si="7"/>
        <v>0</v>
      </c>
      <c r="F74" s="56">
        <f t="shared" si="8"/>
        <v>0</v>
      </c>
      <c r="G74" s="56">
        <f t="shared" si="9"/>
        <v>0</v>
      </c>
      <c r="H74" s="56">
        <f t="shared" si="10"/>
        <v>0</v>
      </c>
      <c r="I74" s="56">
        <f t="shared" si="15"/>
        <v>0</v>
      </c>
      <c r="J74" s="56">
        <f t="shared" si="11"/>
        <v>0</v>
      </c>
      <c r="K74" s="56">
        <f t="shared" si="12"/>
        <v>0</v>
      </c>
      <c r="L74" s="56">
        <f t="shared" si="13"/>
        <v>0</v>
      </c>
      <c r="M74" s="57">
        <f t="shared" si="14"/>
        <v>0</v>
      </c>
      <c r="N74" s="58">
        <f t="shared" si="16"/>
        <v>0</v>
      </c>
      <c r="O74" s="56">
        <f t="shared" si="17"/>
        <v>0</v>
      </c>
      <c r="P74" s="49" t="e">
        <f t="shared" si="18"/>
        <v>#DIV/0!</v>
      </c>
    </row>
    <row r="75" spans="2:16" x14ac:dyDescent="0.25">
      <c r="B75" s="41">
        <f t="shared" si="7"/>
        <v>0</v>
      </c>
      <c r="C75" s="38">
        <f t="shared" si="7"/>
        <v>0</v>
      </c>
      <c r="D75" s="41">
        <f t="shared" si="7"/>
        <v>0</v>
      </c>
      <c r="E75" s="41">
        <f t="shared" si="7"/>
        <v>0</v>
      </c>
      <c r="F75" s="56">
        <f t="shared" si="8"/>
        <v>0</v>
      </c>
      <c r="G75" s="56">
        <f t="shared" si="9"/>
        <v>0</v>
      </c>
      <c r="H75" s="56">
        <f t="shared" si="10"/>
        <v>0</v>
      </c>
      <c r="I75" s="56">
        <f t="shared" si="15"/>
        <v>0</v>
      </c>
      <c r="J75" s="56">
        <f t="shared" si="11"/>
        <v>0</v>
      </c>
      <c r="K75" s="56">
        <f t="shared" si="12"/>
        <v>0</v>
      </c>
      <c r="L75" s="56">
        <f t="shared" si="13"/>
        <v>0</v>
      </c>
      <c r="M75" s="57">
        <f t="shared" si="14"/>
        <v>0</v>
      </c>
      <c r="N75" s="58">
        <f t="shared" si="16"/>
        <v>0</v>
      </c>
      <c r="O75" s="56">
        <f t="shared" si="17"/>
        <v>0</v>
      </c>
      <c r="P75" s="49" t="e">
        <f t="shared" si="18"/>
        <v>#DIV/0!</v>
      </c>
    </row>
    <row r="76" spans="2:16" x14ac:dyDescent="0.25">
      <c r="B76" s="41">
        <f t="shared" si="7"/>
        <v>0</v>
      </c>
      <c r="C76" s="38">
        <f t="shared" si="7"/>
        <v>0</v>
      </c>
      <c r="D76" s="41">
        <f t="shared" si="7"/>
        <v>0</v>
      </c>
      <c r="E76" s="41">
        <f t="shared" si="7"/>
        <v>0</v>
      </c>
      <c r="F76" s="56">
        <f t="shared" si="8"/>
        <v>0</v>
      </c>
      <c r="G76" s="56">
        <f t="shared" si="9"/>
        <v>0</v>
      </c>
      <c r="H76" s="56">
        <f t="shared" si="10"/>
        <v>0</v>
      </c>
      <c r="I76" s="56">
        <f t="shared" si="15"/>
        <v>0</v>
      </c>
      <c r="J76" s="56">
        <f t="shared" si="11"/>
        <v>0</v>
      </c>
      <c r="K76" s="56">
        <f t="shared" si="12"/>
        <v>0</v>
      </c>
      <c r="L76" s="56">
        <f t="shared" si="13"/>
        <v>0</v>
      </c>
      <c r="M76" s="57">
        <f t="shared" si="14"/>
        <v>0</v>
      </c>
      <c r="N76" s="58">
        <f t="shared" si="16"/>
        <v>0</v>
      </c>
      <c r="O76" s="56">
        <f t="shared" si="17"/>
        <v>0</v>
      </c>
      <c r="P76" s="49" t="e">
        <f t="shared" si="18"/>
        <v>#DIV/0!</v>
      </c>
    </row>
    <row r="77" spans="2:16" x14ac:dyDescent="0.25">
      <c r="B77" s="41">
        <f t="shared" si="7"/>
        <v>0</v>
      </c>
      <c r="C77" s="38">
        <f t="shared" si="7"/>
        <v>0</v>
      </c>
      <c r="D77" s="41">
        <f t="shared" si="7"/>
        <v>0</v>
      </c>
      <c r="E77" s="41">
        <f t="shared" si="7"/>
        <v>0</v>
      </c>
      <c r="F77" s="56">
        <f t="shared" si="8"/>
        <v>0</v>
      </c>
      <c r="G77" s="56">
        <f t="shared" si="9"/>
        <v>0</v>
      </c>
      <c r="H77" s="56">
        <f t="shared" si="10"/>
        <v>0</v>
      </c>
      <c r="I77" s="56">
        <f t="shared" si="15"/>
        <v>0</v>
      </c>
      <c r="J77" s="56">
        <f t="shared" si="11"/>
        <v>0</v>
      </c>
      <c r="K77" s="56">
        <f t="shared" si="12"/>
        <v>0</v>
      </c>
      <c r="L77" s="56">
        <f t="shared" si="13"/>
        <v>0</v>
      </c>
      <c r="M77" s="57">
        <f t="shared" si="14"/>
        <v>0</v>
      </c>
      <c r="N77" s="58">
        <f t="shared" si="16"/>
        <v>0</v>
      </c>
      <c r="O77" s="56">
        <f t="shared" si="17"/>
        <v>0</v>
      </c>
      <c r="P77" s="49" t="e">
        <f t="shared" si="18"/>
        <v>#DIV/0!</v>
      </c>
    </row>
    <row r="78" spans="2:16" x14ac:dyDescent="0.25">
      <c r="B78" s="41">
        <f t="shared" si="7"/>
        <v>0</v>
      </c>
      <c r="C78" s="38">
        <f t="shared" si="7"/>
        <v>0</v>
      </c>
      <c r="D78" s="41">
        <f t="shared" si="7"/>
        <v>0</v>
      </c>
      <c r="E78" s="41">
        <f t="shared" si="7"/>
        <v>0</v>
      </c>
      <c r="F78" s="56">
        <f t="shared" si="8"/>
        <v>0</v>
      </c>
      <c r="G78" s="56">
        <f t="shared" si="9"/>
        <v>0</v>
      </c>
      <c r="H78" s="56">
        <f t="shared" si="10"/>
        <v>0</v>
      </c>
      <c r="I78" s="56">
        <f t="shared" si="15"/>
        <v>0</v>
      </c>
      <c r="J78" s="56">
        <f t="shared" si="11"/>
        <v>0</v>
      </c>
      <c r="K78" s="56">
        <f t="shared" si="12"/>
        <v>0</v>
      </c>
      <c r="L78" s="56">
        <f t="shared" si="13"/>
        <v>0</v>
      </c>
      <c r="M78" s="57">
        <f t="shared" si="14"/>
        <v>0</v>
      </c>
      <c r="N78" s="58">
        <f t="shared" si="16"/>
        <v>0</v>
      </c>
      <c r="O78" s="56">
        <f t="shared" si="17"/>
        <v>0</v>
      </c>
      <c r="P78" s="49" t="e">
        <f t="shared" si="18"/>
        <v>#DIV/0!</v>
      </c>
    </row>
    <row r="79" spans="2:16" x14ac:dyDescent="0.25">
      <c r="B79" s="41">
        <f t="shared" si="7"/>
        <v>0</v>
      </c>
      <c r="C79" s="38">
        <f t="shared" si="7"/>
        <v>0</v>
      </c>
      <c r="D79" s="41">
        <f t="shared" si="7"/>
        <v>0</v>
      </c>
      <c r="E79" s="41">
        <f t="shared" si="7"/>
        <v>0</v>
      </c>
      <c r="F79" s="56">
        <f t="shared" si="8"/>
        <v>0</v>
      </c>
      <c r="G79" s="56">
        <f t="shared" si="9"/>
        <v>0</v>
      </c>
      <c r="H79" s="56">
        <f t="shared" si="10"/>
        <v>0</v>
      </c>
      <c r="I79" s="56">
        <f t="shared" si="15"/>
        <v>0</v>
      </c>
      <c r="J79" s="56">
        <f t="shared" si="11"/>
        <v>0</v>
      </c>
      <c r="K79" s="56">
        <f t="shared" si="12"/>
        <v>0</v>
      </c>
      <c r="L79" s="56">
        <f t="shared" si="13"/>
        <v>0</v>
      </c>
      <c r="M79" s="57">
        <f t="shared" si="14"/>
        <v>0</v>
      </c>
      <c r="N79" s="58">
        <f t="shared" si="16"/>
        <v>0</v>
      </c>
      <c r="O79" s="56">
        <f t="shared" si="17"/>
        <v>0</v>
      </c>
      <c r="P79" s="49" t="e">
        <f t="shared" si="18"/>
        <v>#DIV/0!</v>
      </c>
    </row>
    <row r="80" spans="2:16" x14ac:dyDescent="0.25">
      <c r="B80" s="41">
        <f t="shared" si="7"/>
        <v>0</v>
      </c>
      <c r="C80" s="38">
        <f t="shared" si="7"/>
        <v>0</v>
      </c>
      <c r="D80" s="41">
        <f t="shared" si="7"/>
        <v>0</v>
      </c>
      <c r="E80" s="41">
        <f t="shared" si="7"/>
        <v>0</v>
      </c>
      <c r="F80" s="56">
        <f t="shared" si="8"/>
        <v>0</v>
      </c>
      <c r="G80" s="56">
        <f t="shared" si="9"/>
        <v>0</v>
      </c>
      <c r="H80" s="56">
        <f t="shared" si="10"/>
        <v>0</v>
      </c>
      <c r="I80" s="56">
        <f t="shared" si="15"/>
        <v>0</v>
      </c>
      <c r="J80" s="56">
        <f t="shared" si="11"/>
        <v>0</v>
      </c>
      <c r="K80" s="56">
        <f t="shared" si="12"/>
        <v>0</v>
      </c>
      <c r="L80" s="56">
        <f t="shared" si="13"/>
        <v>0</v>
      </c>
      <c r="M80" s="57">
        <f t="shared" si="14"/>
        <v>0</v>
      </c>
      <c r="N80" s="58">
        <f t="shared" si="16"/>
        <v>0</v>
      </c>
      <c r="O80" s="56">
        <f t="shared" si="17"/>
        <v>0</v>
      </c>
      <c r="P80" s="49" t="e">
        <f t="shared" si="18"/>
        <v>#DIV/0!</v>
      </c>
    </row>
    <row r="81" spans="2:16" x14ac:dyDescent="0.25">
      <c r="B81" s="41">
        <f t="shared" si="7"/>
        <v>0</v>
      </c>
      <c r="C81" s="38">
        <f t="shared" si="7"/>
        <v>0</v>
      </c>
      <c r="D81" s="41">
        <f t="shared" si="7"/>
        <v>0</v>
      </c>
      <c r="E81" s="41">
        <f t="shared" si="7"/>
        <v>0</v>
      </c>
      <c r="F81" s="56">
        <f t="shared" si="8"/>
        <v>0</v>
      </c>
      <c r="G81" s="56">
        <f t="shared" si="9"/>
        <v>0</v>
      </c>
      <c r="H81" s="56">
        <f t="shared" si="10"/>
        <v>0</v>
      </c>
      <c r="I81" s="56">
        <f t="shared" si="15"/>
        <v>0</v>
      </c>
      <c r="J81" s="56">
        <f t="shared" si="11"/>
        <v>0</v>
      </c>
      <c r="K81" s="56">
        <f t="shared" si="12"/>
        <v>0</v>
      </c>
      <c r="L81" s="56">
        <f t="shared" si="13"/>
        <v>0</v>
      </c>
      <c r="M81" s="57">
        <f t="shared" si="14"/>
        <v>0</v>
      </c>
      <c r="N81" s="58">
        <f t="shared" si="16"/>
        <v>0</v>
      </c>
      <c r="O81" s="56">
        <f t="shared" si="17"/>
        <v>0</v>
      </c>
      <c r="P81" s="49" t="e">
        <f t="shared" si="18"/>
        <v>#DIV/0!</v>
      </c>
    </row>
    <row r="82" spans="2:16" x14ac:dyDescent="0.25">
      <c r="B82" s="41">
        <f t="shared" si="7"/>
        <v>0</v>
      </c>
      <c r="C82" s="38">
        <f t="shared" si="7"/>
        <v>0</v>
      </c>
      <c r="D82" s="41">
        <f t="shared" si="7"/>
        <v>0</v>
      </c>
      <c r="E82" s="41">
        <f t="shared" si="7"/>
        <v>0</v>
      </c>
      <c r="F82" s="56">
        <f t="shared" si="8"/>
        <v>0</v>
      </c>
      <c r="G82" s="56">
        <f t="shared" si="9"/>
        <v>0</v>
      </c>
      <c r="H82" s="56">
        <f t="shared" si="10"/>
        <v>0</v>
      </c>
      <c r="I82" s="56">
        <f t="shared" ref="I82" si="19">F82</f>
        <v>0</v>
      </c>
      <c r="J82" s="56">
        <f t="shared" si="11"/>
        <v>0</v>
      </c>
      <c r="K82" s="56">
        <f t="shared" si="12"/>
        <v>0</v>
      </c>
      <c r="L82" s="56">
        <f t="shared" si="13"/>
        <v>0</v>
      </c>
      <c r="M82" s="57">
        <f t="shared" si="14"/>
        <v>0</v>
      </c>
      <c r="N82" s="58">
        <f t="shared" si="16"/>
        <v>0</v>
      </c>
      <c r="O82" s="56">
        <f t="shared" si="17"/>
        <v>0</v>
      </c>
      <c r="P82" s="49" t="e">
        <f t="shared" si="18"/>
        <v>#DIV/0!</v>
      </c>
    </row>
    <row r="83" spans="2:16" x14ac:dyDescent="0.25">
      <c r="B83" s="34"/>
      <c r="C83" s="34"/>
      <c r="D83" s="34"/>
      <c r="E83" s="34"/>
      <c r="F83" s="34"/>
      <c r="G83" s="43"/>
      <c r="H83" s="43"/>
      <c r="I83" s="34"/>
      <c r="J83" s="44"/>
      <c r="K83" s="34"/>
      <c r="L83" s="34"/>
      <c r="M83" s="34"/>
      <c r="N83" s="50"/>
      <c r="O83" s="46"/>
      <c r="P83" s="51"/>
    </row>
    <row r="84" spans="2:16" ht="18.75" thickBot="1" x14ac:dyDescent="0.3">
      <c r="B84" s="187" t="s">
        <v>33</v>
      </c>
      <c r="C84" s="187"/>
      <c r="D84" s="187"/>
      <c r="E84" s="188"/>
      <c r="F84" s="59">
        <f t="shared" ref="F84:O84" si="20">SUM(F57:F82)</f>
        <v>0</v>
      </c>
      <c r="G84" s="60">
        <f t="shared" si="20"/>
        <v>0</v>
      </c>
      <c r="H84" s="60">
        <f t="shared" si="20"/>
        <v>0</v>
      </c>
      <c r="I84" s="59">
        <f t="shared" si="20"/>
        <v>0</v>
      </c>
      <c r="J84" s="59">
        <f t="shared" si="20"/>
        <v>0</v>
      </c>
      <c r="K84" s="59">
        <f t="shared" si="20"/>
        <v>0</v>
      </c>
      <c r="L84" s="59">
        <f t="shared" si="20"/>
        <v>0</v>
      </c>
      <c r="M84" s="61">
        <f t="shared" si="20"/>
        <v>0</v>
      </c>
      <c r="N84" s="62">
        <f t="shared" si="20"/>
        <v>0</v>
      </c>
      <c r="O84" s="63">
        <f t="shared" si="20"/>
        <v>0</v>
      </c>
      <c r="P84" s="52" t="e">
        <f>O84/N84</f>
        <v>#DIV/0!</v>
      </c>
    </row>
    <row r="85" spans="2:16" ht="13.5" thickTop="1" x14ac:dyDescent="0.25"/>
  </sheetData>
  <protectedRanges>
    <protectedRange sqref="K19:M44" name="Donnees_entree_2"/>
    <protectedRange sqref="B19:I44" name="Donnees_entree_1"/>
    <protectedRange sqref="N17" name="Donnees_primaires_2"/>
    <protectedRange sqref="J17" name="Donnees_primaires_1"/>
  </protectedRanges>
  <mergeCells count="11">
    <mergeCell ref="B2:P2"/>
    <mergeCell ref="B84:E84"/>
    <mergeCell ref="F16:J16"/>
    <mergeCell ref="K16:N16"/>
    <mergeCell ref="F17:H17"/>
    <mergeCell ref="K17:L17"/>
    <mergeCell ref="F54:K54"/>
    <mergeCell ref="L54:M54"/>
    <mergeCell ref="N54:P55"/>
    <mergeCell ref="F55:G55"/>
    <mergeCell ref="I55:M55"/>
  </mergeCells>
  <dataValidations count="3">
    <dataValidation type="list" allowBlank="1" showInputMessage="1" showErrorMessage="1" sqref="J17 N17 E19:E44" xr:uid="{00000000-0002-0000-0300-000000000000}">
      <formula1>$AG$42:$AG$43</formula1>
    </dataValidation>
    <dataValidation type="list" allowBlank="1" showInputMessage="1" showErrorMessage="1" sqref="D19:D44" xr:uid="{00000000-0002-0000-0300-000001000000}">
      <formula1>INDIRECT(SUBSTITUTE($C19,",","_"))</formula1>
    </dataValidation>
    <dataValidation type="list" allowBlank="1" showInputMessage="1" showErrorMessage="1" sqref="C19:C44" xr:uid="{00000000-0002-0000-0300-000002000000}">
      <formula1>$AG$19:$AG$31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sheetPr>
  <dimension ref="B1:AS85"/>
  <sheetViews>
    <sheetView showGridLines="0" workbookViewId="0">
      <selection activeCell="B2" sqref="B2:P2"/>
    </sheetView>
  </sheetViews>
  <sheetFormatPr baseColWidth="10" defaultRowHeight="12.75" x14ac:dyDescent="0.25"/>
  <cols>
    <col min="1" max="1" width="3.5703125" style="1" customWidth="1"/>
    <col min="2" max="2" width="22.28515625" style="1" customWidth="1"/>
    <col min="3" max="3" width="35.7109375" style="1" bestFit="1" customWidth="1"/>
    <col min="4" max="4" width="25.28515625" style="1" bestFit="1" customWidth="1"/>
    <col min="5" max="16" width="16.7109375" style="1" customWidth="1"/>
    <col min="17" max="17" width="3.5703125" style="1" customWidth="1"/>
    <col min="18" max="18" width="11.42578125" style="1"/>
    <col min="19" max="20" width="11.42578125" style="1" customWidth="1"/>
    <col min="21" max="21" width="11.42578125" style="1" hidden="1" customWidth="1"/>
    <col min="22" max="22" width="38" style="1" hidden="1" customWidth="1"/>
    <col min="23" max="23" width="25.28515625" style="1" hidden="1" customWidth="1"/>
    <col min="24" max="24" width="5.5703125" style="1" hidden="1" customWidth="1"/>
    <col min="25" max="31" width="14.7109375" style="1" hidden="1" customWidth="1"/>
    <col min="32" max="45" width="11.42578125" style="1" hidden="1" customWidth="1"/>
    <col min="46" max="46" width="11.42578125" style="1" customWidth="1"/>
    <col min="47" max="16384" width="11.42578125" style="1"/>
  </cols>
  <sheetData>
    <row r="1" spans="2:16" ht="13.5" thickBot="1" x14ac:dyDescent="0.3"/>
    <row r="2" spans="2:16" ht="14.25" thickTop="1" thickBot="1" x14ac:dyDescent="0.3">
      <c r="B2" s="165" t="s">
        <v>152</v>
      </c>
      <c r="C2" s="166"/>
      <c r="D2" s="166"/>
      <c r="E2" s="166"/>
      <c r="F2" s="166"/>
      <c r="G2" s="166"/>
      <c r="H2" s="166"/>
      <c r="I2" s="166"/>
      <c r="J2" s="166"/>
      <c r="K2" s="166"/>
      <c r="L2" s="166"/>
      <c r="M2" s="166"/>
      <c r="N2" s="166"/>
      <c r="O2" s="166"/>
      <c r="P2" s="167"/>
    </row>
    <row r="3" spans="2:16" ht="13.5" thickTop="1" x14ac:dyDescent="0.25"/>
    <row r="4" spans="2:16" x14ac:dyDescent="0.25">
      <c r="B4" s="1" t="s">
        <v>1</v>
      </c>
      <c r="C4" s="53">
        <f>'1_Infos_generales'!$C$8:$D$8</f>
        <v>0</v>
      </c>
      <c r="D4" s="34"/>
      <c r="E4" s="34"/>
      <c r="F4" s="34"/>
      <c r="G4" s="34"/>
      <c r="H4" s="34"/>
      <c r="I4" s="34"/>
      <c r="J4" s="34"/>
      <c r="K4" s="34"/>
      <c r="L4" s="34"/>
      <c r="M4" s="34"/>
      <c r="N4" s="34"/>
      <c r="O4" s="34"/>
      <c r="P4" s="34"/>
    </row>
    <row r="6" spans="2:16" x14ac:dyDescent="0.25">
      <c r="B6" s="1" t="s">
        <v>95</v>
      </c>
      <c r="C6" s="34" t="str">
        <f>'1_Infos_generales'!$C$14</f>
        <v>Année 2023</v>
      </c>
    </row>
    <row r="8" spans="2:16" x14ac:dyDescent="0.25">
      <c r="B8" s="143" t="s">
        <v>96</v>
      </c>
      <c r="C8" s="143"/>
      <c r="D8" s="143"/>
      <c r="E8" s="143"/>
      <c r="F8" s="143"/>
      <c r="G8" s="143"/>
      <c r="H8" s="143"/>
      <c r="I8" s="143"/>
      <c r="J8" s="143"/>
      <c r="K8" s="143"/>
      <c r="L8" s="143"/>
      <c r="M8" s="143"/>
      <c r="N8" s="143"/>
      <c r="O8" s="143"/>
      <c r="P8" s="143"/>
    </row>
    <row r="10" spans="2:16" x14ac:dyDescent="0.25">
      <c r="B10" s="1" t="s">
        <v>434</v>
      </c>
      <c r="I10" s="1" t="s">
        <v>98</v>
      </c>
    </row>
    <row r="11" spans="2:16" x14ac:dyDescent="0.25">
      <c r="B11" s="1" t="s">
        <v>109</v>
      </c>
      <c r="I11" s="1" t="s">
        <v>331</v>
      </c>
    </row>
    <row r="12" spans="2:16" x14ac:dyDescent="0.25">
      <c r="I12" s="1" t="s">
        <v>415</v>
      </c>
    </row>
    <row r="13" spans="2:16" x14ac:dyDescent="0.25">
      <c r="B13" s="1" t="s">
        <v>417</v>
      </c>
      <c r="I13" s="1" t="s">
        <v>332</v>
      </c>
    </row>
    <row r="14" spans="2:16" x14ac:dyDescent="0.25">
      <c r="B14" s="1" t="s">
        <v>330</v>
      </c>
      <c r="I14" s="1" t="s">
        <v>416</v>
      </c>
    </row>
    <row r="15" spans="2:16" x14ac:dyDescent="0.25">
      <c r="B15" s="1" t="s">
        <v>410</v>
      </c>
    </row>
    <row r="16" spans="2:16" ht="13.5" thickBot="1" x14ac:dyDescent="0.3">
      <c r="F16" s="189" t="s">
        <v>419</v>
      </c>
      <c r="G16" s="189"/>
      <c r="H16" s="189"/>
      <c r="I16" s="189"/>
      <c r="J16" s="190"/>
      <c r="K16" s="189" t="s">
        <v>230</v>
      </c>
      <c r="L16" s="189"/>
      <c r="M16" s="189"/>
      <c r="N16" s="190"/>
    </row>
    <row r="17" spans="2:45" ht="27" thickTop="1" thickBot="1" x14ac:dyDescent="0.3">
      <c r="B17" s="152" t="s">
        <v>425</v>
      </c>
      <c r="F17" s="191" t="s">
        <v>99</v>
      </c>
      <c r="G17" s="191"/>
      <c r="H17" s="191"/>
      <c r="I17" s="142" t="s">
        <v>57</v>
      </c>
      <c r="J17" s="148" t="s">
        <v>8</v>
      </c>
      <c r="K17" s="192" t="s">
        <v>100</v>
      </c>
      <c r="L17" s="191"/>
      <c r="M17" s="142" t="s">
        <v>57</v>
      </c>
      <c r="N17" s="148" t="s">
        <v>8</v>
      </c>
    </row>
    <row r="18" spans="2:45" ht="81" thickTop="1" x14ac:dyDescent="0.25">
      <c r="B18" s="37" t="s">
        <v>418</v>
      </c>
      <c r="C18" s="38" t="s">
        <v>139</v>
      </c>
      <c r="D18" s="41" t="s">
        <v>138</v>
      </c>
      <c r="E18" s="40" t="s">
        <v>65</v>
      </c>
      <c r="F18" s="140" t="s">
        <v>227</v>
      </c>
      <c r="G18" s="36" t="s">
        <v>44</v>
      </c>
      <c r="H18" s="36" t="s">
        <v>45</v>
      </c>
      <c r="I18" s="138" t="s">
        <v>46</v>
      </c>
      <c r="J18" s="126" t="s">
        <v>34</v>
      </c>
      <c r="K18" s="36" t="s">
        <v>44</v>
      </c>
      <c r="L18" s="36" t="s">
        <v>45</v>
      </c>
      <c r="M18" s="138" t="s">
        <v>46</v>
      </c>
      <c r="N18" s="126" t="s">
        <v>34</v>
      </c>
      <c r="O18" s="12"/>
      <c r="P18" s="12"/>
      <c r="Q18" s="12"/>
      <c r="R18" s="12"/>
      <c r="S18" s="12"/>
      <c r="T18" s="12"/>
      <c r="U18" s="12"/>
      <c r="V18" s="5" t="s">
        <v>139</v>
      </c>
      <c r="W18" s="6" t="s">
        <v>138</v>
      </c>
      <c r="X18" s="19" t="s">
        <v>34</v>
      </c>
      <c r="Y18" s="14" t="s">
        <v>58</v>
      </c>
      <c r="Z18" s="14" t="s">
        <v>59</v>
      </c>
      <c r="AA18" s="14" t="s">
        <v>60</v>
      </c>
      <c r="AB18" s="14" t="s">
        <v>61</v>
      </c>
      <c r="AC18" s="14" t="s">
        <v>62</v>
      </c>
      <c r="AD18" s="14" t="s">
        <v>63</v>
      </c>
      <c r="AE18" s="14" t="s">
        <v>64</v>
      </c>
      <c r="AG18" s="4"/>
      <c r="AH18" s="4" t="s">
        <v>149</v>
      </c>
      <c r="AI18" s="4" t="s">
        <v>150</v>
      </c>
      <c r="AJ18" s="4" t="s">
        <v>151</v>
      </c>
      <c r="AK18" s="4" t="s">
        <v>140</v>
      </c>
      <c r="AL18" s="4" t="s">
        <v>141</v>
      </c>
      <c r="AM18" s="4" t="s">
        <v>142</v>
      </c>
      <c r="AN18" s="4" t="s">
        <v>143</v>
      </c>
      <c r="AO18" s="4" t="s">
        <v>144</v>
      </c>
      <c r="AP18" s="4" t="s">
        <v>145</v>
      </c>
      <c r="AQ18" s="4" t="s">
        <v>146</v>
      </c>
      <c r="AR18" s="4" t="s">
        <v>147</v>
      </c>
      <c r="AS18" s="1" t="s">
        <v>148</v>
      </c>
    </row>
    <row r="19" spans="2:45" x14ac:dyDescent="0.25">
      <c r="B19" s="144"/>
      <c r="C19" s="149"/>
      <c r="D19" s="144"/>
      <c r="E19" s="151"/>
      <c r="F19" s="141"/>
      <c r="G19" s="150"/>
      <c r="H19" s="150"/>
      <c r="I19" s="150"/>
      <c r="J19" s="41" t="str">
        <f>IF(ISBLANK(D19),"",VLOOKUP($D19,$AG$32:$AH$33,2,FALSE))</f>
        <v/>
      </c>
      <c r="K19" s="150"/>
      <c r="L19" s="150"/>
      <c r="M19" s="150"/>
      <c r="N19" s="41" t="str">
        <f>J19</f>
        <v/>
      </c>
      <c r="U19" s="35" t="str">
        <f>V19&amp;W19</f>
        <v>Mixte_Basse_densitéGazole</v>
      </c>
      <c r="V19" s="13" t="s">
        <v>149</v>
      </c>
      <c r="W19" s="16" t="s">
        <v>15</v>
      </c>
      <c r="X19" s="9" t="s">
        <v>35</v>
      </c>
      <c r="Y19" s="21">
        <v>0.58899999999999997</v>
      </c>
      <c r="Z19" s="20">
        <v>2.57</v>
      </c>
      <c r="AA19" s="20">
        <f>Y19+Z19</f>
        <v>3.1589999999999998</v>
      </c>
      <c r="AB19" s="23">
        <v>3.8999999999999998E-3</v>
      </c>
      <c r="AC19" s="23">
        <v>7.45E-3</v>
      </c>
      <c r="AD19" s="24">
        <v>2.86E-2</v>
      </c>
      <c r="AE19" s="22">
        <f>AB19+AC19+AD19</f>
        <v>3.9949999999999999E-2</v>
      </c>
      <c r="AG19" s="4" t="s">
        <v>149</v>
      </c>
      <c r="AH19" s="4" t="s">
        <v>15</v>
      </c>
      <c r="AI19" s="4" t="s">
        <v>15</v>
      </c>
      <c r="AJ19" s="4" t="s">
        <v>15</v>
      </c>
      <c r="AK19" s="4" t="s">
        <v>15</v>
      </c>
      <c r="AL19" s="4" t="s">
        <v>15</v>
      </c>
      <c r="AM19" s="4" t="s">
        <v>15</v>
      </c>
      <c r="AN19" s="4" t="s">
        <v>15</v>
      </c>
      <c r="AO19" s="4" t="s">
        <v>15</v>
      </c>
      <c r="AP19" s="4" t="s">
        <v>15</v>
      </c>
      <c r="AQ19" s="4" t="s">
        <v>15</v>
      </c>
      <c r="AR19" s="4" t="s">
        <v>15</v>
      </c>
      <c r="AS19" s="4" t="s">
        <v>15</v>
      </c>
    </row>
    <row r="20" spans="2:45" x14ac:dyDescent="0.25">
      <c r="B20" s="144"/>
      <c r="C20" s="149"/>
      <c r="D20" s="144"/>
      <c r="E20" s="151"/>
      <c r="F20" s="141"/>
      <c r="G20" s="150"/>
      <c r="H20" s="150"/>
      <c r="I20" s="150"/>
      <c r="J20" s="41" t="str">
        <f t="shared" ref="J20:J44" si="0">IF(ISBLANK(D20),"",VLOOKUP($D20,$AG$32:$AH$33,2,FALSE))</f>
        <v/>
      </c>
      <c r="K20" s="150"/>
      <c r="L20" s="150"/>
      <c r="M20" s="150"/>
      <c r="N20" s="41" t="str">
        <f t="shared" ref="N20:N44" si="1">J20</f>
        <v/>
      </c>
      <c r="U20" s="35" t="str">
        <f t="shared" ref="U20:U44" si="2">V20&amp;W20</f>
        <v>Mixte_Basse_densitéÉlectricité</v>
      </c>
      <c r="V20" s="13" t="s">
        <v>149</v>
      </c>
      <c r="W20" s="16" t="s">
        <v>19</v>
      </c>
      <c r="X20" s="9" t="s">
        <v>37</v>
      </c>
      <c r="Y20" s="21">
        <v>0.252</v>
      </c>
      <c r="Z20" s="20">
        <v>0</v>
      </c>
      <c r="AA20" s="21">
        <f t="shared" ref="AA20" si="3">Y20+Z20</f>
        <v>0.252</v>
      </c>
      <c r="AB20" s="23">
        <v>3.8999999999999998E-3</v>
      </c>
      <c r="AC20" s="23">
        <v>6.1799999999999995E-4</v>
      </c>
      <c r="AD20" s="71">
        <v>9.8400000000000007E-4</v>
      </c>
      <c r="AE20" s="23">
        <f t="shared" ref="AE20:AE24" si="4">AB20+AC20+AD20</f>
        <v>5.5019999999999999E-3</v>
      </c>
      <c r="AG20" s="4" t="s">
        <v>150</v>
      </c>
      <c r="AH20" s="4" t="s">
        <v>19</v>
      </c>
      <c r="AI20" s="4" t="s">
        <v>19</v>
      </c>
      <c r="AJ20" s="4" t="s">
        <v>19</v>
      </c>
      <c r="AK20" s="4" t="s">
        <v>19</v>
      </c>
      <c r="AL20" s="4" t="s">
        <v>19</v>
      </c>
      <c r="AM20" s="4" t="s">
        <v>19</v>
      </c>
      <c r="AN20" s="4" t="s">
        <v>19</v>
      </c>
      <c r="AO20" s="4" t="s">
        <v>19</v>
      </c>
      <c r="AP20" s="4" t="s">
        <v>19</v>
      </c>
      <c r="AQ20" s="4" t="s">
        <v>19</v>
      </c>
      <c r="AR20" s="4" t="s">
        <v>19</v>
      </c>
      <c r="AS20" s="4" t="s">
        <v>19</v>
      </c>
    </row>
    <row r="21" spans="2:45" x14ac:dyDescent="0.25">
      <c r="B21" s="144"/>
      <c r="C21" s="149"/>
      <c r="D21" s="144"/>
      <c r="E21" s="151"/>
      <c r="F21" s="141"/>
      <c r="G21" s="150"/>
      <c r="H21" s="150"/>
      <c r="I21" s="150"/>
      <c r="J21" s="41" t="str">
        <f t="shared" si="0"/>
        <v/>
      </c>
      <c r="K21" s="150"/>
      <c r="L21" s="150"/>
      <c r="M21" s="150"/>
      <c r="N21" s="41" t="str">
        <f t="shared" si="1"/>
        <v/>
      </c>
      <c r="U21" s="35" t="str">
        <f t="shared" ref="U21:U42" si="5">V21&amp;W21</f>
        <v>Mixte_Moyenne_densitéGazole</v>
      </c>
      <c r="V21" s="13" t="s">
        <v>150</v>
      </c>
      <c r="W21" s="16" t="s">
        <v>15</v>
      </c>
      <c r="X21" s="9" t="s">
        <v>35</v>
      </c>
      <c r="Y21" s="21">
        <v>0.58899999999999997</v>
      </c>
      <c r="Z21" s="20">
        <v>2.57</v>
      </c>
      <c r="AA21" s="20">
        <f t="shared" ref="AA21:AA42" si="6">Y21+Z21</f>
        <v>3.1589999999999998</v>
      </c>
      <c r="AB21" s="23">
        <v>3.0000000000000001E-3</v>
      </c>
      <c r="AC21" s="23">
        <v>5.7800000000000004E-3</v>
      </c>
      <c r="AD21" s="24">
        <v>2.2200000000000001E-2</v>
      </c>
      <c r="AE21" s="22">
        <f t="shared" si="4"/>
        <v>3.0980000000000001E-2</v>
      </c>
      <c r="AG21" s="4" t="s">
        <v>151</v>
      </c>
      <c r="AH21" s="4"/>
      <c r="AI21" s="4"/>
      <c r="AJ21" s="4"/>
      <c r="AK21" s="4"/>
      <c r="AL21" s="4"/>
      <c r="AM21" s="4"/>
      <c r="AN21" s="4"/>
      <c r="AO21" s="4"/>
      <c r="AP21" s="4"/>
      <c r="AQ21" s="4"/>
      <c r="AR21" s="4"/>
    </row>
    <row r="22" spans="2:45" x14ac:dyDescent="0.25">
      <c r="B22" s="144"/>
      <c r="C22" s="149"/>
      <c r="D22" s="144"/>
      <c r="E22" s="151"/>
      <c r="F22" s="141"/>
      <c r="G22" s="150"/>
      <c r="H22" s="150"/>
      <c r="I22" s="150"/>
      <c r="J22" s="41" t="str">
        <f t="shared" si="0"/>
        <v/>
      </c>
      <c r="K22" s="150"/>
      <c r="L22" s="150"/>
      <c r="M22" s="150"/>
      <c r="N22" s="41" t="str">
        <f t="shared" si="1"/>
        <v/>
      </c>
      <c r="U22" s="35" t="str">
        <f t="shared" si="5"/>
        <v>Mixte_Moyenne_densitéÉlectricité</v>
      </c>
      <c r="V22" s="13" t="s">
        <v>150</v>
      </c>
      <c r="W22" s="16" t="s">
        <v>19</v>
      </c>
      <c r="X22" s="9" t="s">
        <v>37</v>
      </c>
      <c r="Y22" s="21">
        <v>0.252</v>
      </c>
      <c r="Z22" s="20">
        <v>0</v>
      </c>
      <c r="AA22" s="21">
        <f t="shared" si="6"/>
        <v>0.252</v>
      </c>
      <c r="AB22" s="23">
        <v>3.0000000000000001E-3</v>
      </c>
      <c r="AC22" s="23">
        <v>4.8000000000000001E-4</v>
      </c>
      <c r="AD22" s="71">
        <v>7.6300000000000001E-4</v>
      </c>
      <c r="AE22" s="23">
        <f t="shared" si="4"/>
        <v>4.2430000000000002E-3</v>
      </c>
      <c r="AG22" s="4" t="s">
        <v>140</v>
      </c>
      <c r="AH22" s="4"/>
      <c r="AI22" s="4"/>
      <c r="AJ22" s="4"/>
      <c r="AK22" s="4"/>
      <c r="AL22" s="4"/>
      <c r="AM22" s="4"/>
      <c r="AN22" s="4"/>
      <c r="AO22" s="4"/>
      <c r="AP22" s="4"/>
      <c r="AQ22" s="4"/>
      <c r="AR22" s="4"/>
    </row>
    <row r="23" spans="2:45" x14ac:dyDescent="0.25">
      <c r="B23" s="144"/>
      <c r="C23" s="149"/>
      <c r="D23" s="144"/>
      <c r="E23" s="151"/>
      <c r="F23" s="141"/>
      <c r="G23" s="150"/>
      <c r="H23" s="150"/>
      <c r="I23" s="150"/>
      <c r="J23" s="41" t="str">
        <f t="shared" si="0"/>
        <v/>
      </c>
      <c r="K23" s="150"/>
      <c r="L23" s="150"/>
      <c r="M23" s="150"/>
      <c r="N23" s="41" t="str">
        <f t="shared" si="1"/>
        <v/>
      </c>
      <c r="U23" s="35" t="str">
        <f t="shared" si="5"/>
        <v>Mixte_Densité_élevéeGazole</v>
      </c>
      <c r="V23" s="13" t="s">
        <v>151</v>
      </c>
      <c r="W23" s="16" t="s">
        <v>15</v>
      </c>
      <c r="X23" s="9" t="s">
        <v>35</v>
      </c>
      <c r="Y23" s="21">
        <v>0.58899999999999997</v>
      </c>
      <c r="Z23" s="20">
        <v>2.57</v>
      </c>
      <c r="AA23" s="20">
        <f t="shared" si="6"/>
        <v>3.1589999999999998</v>
      </c>
      <c r="AB23" s="23">
        <v>2.5999999999999999E-3</v>
      </c>
      <c r="AC23" s="23">
        <v>5.0000000000000001E-3</v>
      </c>
      <c r="AD23" s="24">
        <v>1.9199999999999998E-2</v>
      </c>
      <c r="AE23" s="22">
        <f t="shared" si="4"/>
        <v>2.6799999999999997E-2</v>
      </c>
      <c r="AG23" s="4" t="s">
        <v>141</v>
      </c>
      <c r="AH23" s="4"/>
      <c r="AI23" s="4"/>
      <c r="AJ23" s="4"/>
      <c r="AK23" s="4"/>
      <c r="AL23" s="4"/>
      <c r="AM23" s="4"/>
      <c r="AN23" s="4"/>
      <c r="AO23" s="4"/>
      <c r="AP23" s="4"/>
      <c r="AQ23" s="4"/>
      <c r="AR23" s="4"/>
    </row>
    <row r="24" spans="2:45" x14ac:dyDescent="0.25">
      <c r="B24" s="144"/>
      <c r="C24" s="149"/>
      <c r="D24" s="144"/>
      <c r="E24" s="151"/>
      <c r="F24" s="141"/>
      <c r="G24" s="150"/>
      <c r="H24" s="150"/>
      <c r="I24" s="150"/>
      <c r="J24" s="41" t="str">
        <f t="shared" si="0"/>
        <v/>
      </c>
      <c r="K24" s="150"/>
      <c r="L24" s="150"/>
      <c r="M24" s="150"/>
      <c r="N24" s="41" t="str">
        <f t="shared" si="1"/>
        <v/>
      </c>
      <c r="U24" s="35" t="str">
        <f t="shared" si="5"/>
        <v>Mixte_Densité_élevéeÉlectricité</v>
      </c>
      <c r="V24" s="13" t="s">
        <v>151</v>
      </c>
      <c r="W24" s="16" t="s">
        <v>19</v>
      </c>
      <c r="X24" s="9" t="s">
        <v>37</v>
      </c>
      <c r="Y24" s="21">
        <v>0.252</v>
      </c>
      <c r="Z24" s="20">
        <v>0</v>
      </c>
      <c r="AA24" s="21">
        <f t="shared" si="6"/>
        <v>0.252</v>
      </c>
      <c r="AB24" s="23">
        <v>2.5999999999999999E-3</v>
      </c>
      <c r="AC24" s="23">
        <v>4.1399999999999998E-4</v>
      </c>
      <c r="AD24" s="71">
        <v>6.5899999999999997E-4</v>
      </c>
      <c r="AE24" s="23">
        <f t="shared" si="4"/>
        <v>3.6729999999999996E-3</v>
      </c>
      <c r="AG24" s="4" t="s">
        <v>142</v>
      </c>
      <c r="AH24" s="4"/>
      <c r="AI24" s="4"/>
      <c r="AJ24" s="4"/>
      <c r="AK24" s="4"/>
      <c r="AL24" s="4"/>
      <c r="AM24" s="4"/>
      <c r="AN24" s="4"/>
      <c r="AO24" s="4"/>
      <c r="AP24" s="4"/>
      <c r="AQ24" s="4"/>
      <c r="AR24" s="4"/>
    </row>
    <row r="25" spans="2:45" x14ac:dyDescent="0.25">
      <c r="B25" s="144"/>
      <c r="C25" s="149"/>
      <c r="D25" s="144"/>
      <c r="E25" s="151"/>
      <c r="F25" s="141"/>
      <c r="G25" s="150"/>
      <c r="H25" s="150"/>
      <c r="I25" s="150"/>
      <c r="J25" s="41" t="str">
        <f t="shared" si="0"/>
        <v/>
      </c>
      <c r="K25" s="150"/>
      <c r="L25" s="150"/>
      <c r="M25" s="150"/>
      <c r="N25" s="41" t="str">
        <f t="shared" si="1"/>
        <v/>
      </c>
      <c r="U25" s="35" t="str">
        <f t="shared" si="5"/>
        <v>ConteneurGazole</v>
      </c>
      <c r="V25" s="13" t="s">
        <v>140</v>
      </c>
      <c r="W25" s="16" t="s">
        <v>15</v>
      </c>
      <c r="X25" s="9" t="s">
        <v>35</v>
      </c>
      <c r="Y25" s="21">
        <v>0.58899999999999997</v>
      </c>
      <c r="Z25" s="20">
        <v>2.57</v>
      </c>
      <c r="AA25" s="20">
        <f t="shared" si="6"/>
        <v>3.1589999999999998</v>
      </c>
      <c r="AB25" s="23">
        <v>3.0000000000000001E-3</v>
      </c>
      <c r="AC25" s="72">
        <v>5.1000000000000004E-3</v>
      </c>
      <c r="AD25" s="26">
        <v>0.02</v>
      </c>
      <c r="AE25" s="21">
        <f t="shared" ref="AE25:AE42" si="7">AB25+AC25+AD25</f>
        <v>2.81E-2</v>
      </c>
      <c r="AG25" s="4" t="s">
        <v>143</v>
      </c>
      <c r="AH25" s="4"/>
      <c r="AI25" s="4"/>
      <c r="AJ25" s="4"/>
      <c r="AK25" s="4"/>
      <c r="AL25" s="4"/>
      <c r="AM25" s="4"/>
      <c r="AN25" s="4"/>
      <c r="AO25" s="4"/>
      <c r="AP25" s="4"/>
      <c r="AQ25" s="4"/>
      <c r="AR25" s="4"/>
    </row>
    <row r="26" spans="2:45" x14ac:dyDescent="0.25">
      <c r="B26" s="144"/>
      <c r="C26" s="149"/>
      <c r="D26" s="144"/>
      <c r="E26" s="151"/>
      <c r="F26" s="141"/>
      <c r="G26" s="150"/>
      <c r="H26" s="150"/>
      <c r="I26" s="150"/>
      <c r="J26" s="41" t="str">
        <f t="shared" si="0"/>
        <v/>
      </c>
      <c r="K26" s="150"/>
      <c r="L26" s="150"/>
      <c r="M26" s="150"/>
      <c r="N26" s="41" t="str">
        <f t="shared" si="1"/>
        <v/>
      </c>
      <c r="U26" s="35" t="str">
        <f t="shared" si="5"/>
        <v>ConteneurÉlectricité</v>
      </c>
      <c r="V26" s="13" t="s">
        <v>140</v>
      </c>
      <c r="W26" s="16" t="s">
        <v>19</v>
      </c>
      <c r="X26" s="9" t="s">
        <v>37</v>
      </c>
      <c r="Y26" s="21">
        <v>0.252</v>
      </c>
      <c r="Z26" s="20">
        <v>0</v>
      </c>
      <c r="AA26" s="21">
        <f t="shared" si="6"/>
        <v>0.252</v>
      </c>
      <c r="AB26" s="23">
        <v>3.0000000000000001E-3</v>
      </c>
      <c r="AC26" s="23">
        <v>9.1000000000000004E-3</v>
      </c>
      <c r="AD26" s="73">
        <v>0</v>
      </c>
      <c r="AE26" s="21">
        <f t="shared" si="7"/>
        <v>1.21E-2</v>
      </c>
      <c r="AG26" s="4" t="s">
        <v>144</v>
      </c>
      <c r="AH26" s="4"/>
      <c r="AI26" s="4"/>
      <c r="AJ26" s="4"/>
      <c r="AK26" s="4"/>
      <c r="AL26" s="4"/>
      <c r="AM26" s="4"/>
      <c r="AN26" s="4"/>
      <c r="AO26" s="4"/>
      <c r="AP26" s="4"/>
      <c r="AQ26" s="4"/>
      <c r="AR26" s="4"/>
    </row>
    <row r="27" spans="2:45" x14ac:dyDescent="0.25">
      <c r="B27" s="144"/>
      <c r="C27" s="149"/>
      <c r="D27" s="144"/>
      <c r="E27" s="151"/>
      <c r="F27" s="141"/>
      <c r="G27" s="150"/>
      <c r="H27" s="150"/>
      <c r="I27" s="150"/>
      <c r="J27" s="41" t="str">
        <f t="shared" si="0"/>
        <v/>
      </c>
      <c r="K27" s="150"/>
      <c r="L27" s="150"/>
      <c r="M27" s="150"/>
      <c r="N27" s="41" t="str">
        <f t="shared" si="1"/>
        <v/>
      </c>
      <c r="U27" s="35" t="str">
        <f t="shared" si="5"/>
        <v>AutomobilesGazole</v>
      </c>
      <c r="V27" s="13" t="s">
        <v>141</v>
      </c>
      <c r="W27" s="16" t="s">
        <v>15</v>
      </c>
      <c r="X27" s="9" t="s">
        <v>35</v>
      </c>
      <c r="Y27" s="21">
        <v>0.58899999999999997</v>
      </c>
      <c r="Z27" s="20">
        <v>2.57</v>
      </c>
      <c r="AA27" s="20">
        <f t="shared" si="6"/>
        <v>3.1589999999999998</v>
      </c>
      <c r="AB27" s="23">
        <v>3.0000000000000001E-3</v>
      </c>
      <c r="AC27" s="21">
        <v>1.2E-2</v>
      </c>
      <c r="AD27" s="26">
        <v>4.8000000000000001E-2</v>
      </c>
      <c r="AE27" s="21">
        <f t="shared" si="7"/>
        <v>6.3E-2</v>
      </c>
      <c r="AG27" s="4" t="s">
        <v>145</v>
      </c>
      <c r="AH27" s="4"/>
      <c r="AI27" s="4"/>
      <c r="AJ27" s="4"/>
      <c r="AK27" s="4"/>
      <c r="AL27" s="4"/>
      <c r="AM27" s="4"/>
      <c r="AN27" s="4"/>
      <c r="AO27" s="4"/>
      <c r="AP27" s="4"/>
      <c r="AQ27" s="4"/>
      <c r="AR27" s="4"/>
    </row>
    <row r="28" spans="2:45" x14ac:dyDescent="0.25">
      <c r="B28" s="144"/>
      <c r="C28" s="149"/>
      <c r="D28" s="144"/>
      <c r="E28" s="151"/>
      <c r="F28" s="141"/>
      <c r="G28" s="150"/>
      <c r="H28" s="150"/>
      <c r="I28" s="150"/>
      <c r="J28" s="41" t="str">
        <f t="shared" si="0"/>
        <v/>
      </c>
      <c r="K28" s="150"/>
      <c r="L28" s="150"/>
      <c r="M28" s="150"/>
      <c r="N28" s="41" t="str">
        <f t="shared" si="1"/>
        <v/>
      </c>
      <c r="U28" s="35" t="str">
        <f t="shared" si="5"/>
        <v>AutomobilesÉlectricité</v>
      </c>
      <c r="V28" s="13" t="s">
        <v>141</v>
      </c>
      <c r="W28" s="16" t="s">
        <v>19</v>
      </c>
      <c r="X28" s="9" t="s">
        <v>37</v>
      </c>
      <c r="Y28" s="21">
        <v>0.252</v>
      </c>
      <c r="Z28" s="20">
        <v>0</v>
      </c>
      <c r="AA28" s="21">
        <f t="shared" si="6"/>
        <v>0.252</v>
      </c>
      <c r="AB28" s="23">
        <v>3.0000000000000001E-3</v>
      </c>
      <c r="AC28" s="21">
        <v>2.1999999999999999E-2</v>
      </c>
      <c r="AD28" s="73">
        <v>0</v>
      </c>
      <c r="AE28" s="21">
        <f t="shared" si="7"/>
        <v>2.4999999999999998E-2</v>
      </c>
      <c r="AG28" s="4" t="s">
        <v>146</v>
      </c>
      <c r="AH28" s="4"/>
      <c r="AI28" s="4"/>
      <c r="AJ28" s="4"/>
      <c r="AK28" s="4"/>
      <c r="AL28" s="4"/>
      <c r="AM28" s="4"/>
      <c r="AN28" s="4"/>
      <c r="AO28" s="4"/>
      <c r="AP28" s="4"/>
      <c r="AQ28" s="4"/>
      <c r="AR28" s="4"/>
    </row>
    <row r="29" spans="2:45" x14ac:dyDescent="0.25">
      <c r="B29" s="144"/>
      <c r="C29" s="149"/>
      <c r="D29" s="144"/>
      <c r="E29" s="151"/>
      <c r="F29" s="141"/>
      <c r="G29" s="150"/>
      <c r="H29" s="150"/>
      <c r="I29" s="150"/>
      <c r="J29" s="41" t="str">
        <f t="shared" si="0"/>
        <v/>
      </c>
      <c r="K29" s="150"/>
      <c r="L29" s="150"/>
      <c r="M29" s="150"/>
      <c r="N29" s="41" t="str">
        <f t="shared" si="1"/>
        <v/>
      </c>
      <c r="U29" s="35" t="str">
        <f t="shared" si="5"/>
        <v>Produits_chimiquesGazole</v>
      </c>
      <c r="V29" s="13" t="s">
        <v>142</v>
      </c>
      <c r="W29" s="16" t="s">
        <v>15</v>
      </c>
      <c r="X29" s="9" t="s">
        <v>35</v>
      </c>
      <c r="Y29" s="21">
        <v>0.58899999999999997</v>
      </c>
      <c r="Z29" s="20">
        <v>2.57</v>
      </c>
      <c r="AA29" s="20">
        <f t="shared" si="6"/>
        <v>3.1589999999999998</v>
      </c>
      <c r="AB29" s="23">
        <v>3.0000000000000001E-3</v>
      </c>
      <c r="AC29" s="72">
        <v>4.7999999999999996E-3</v>
      </c>
      <c r="AD29" s="26">
        <v>1.9E-2</v>
      </c>
      <c r="AE29" s="21">
        <f t="shared" si="7"/>
        <v>2.6799999999999997E-2</v>
      </c>
      <c r="AG29" s="4" t="s">
        <v>147</v>
      </c>
      <c r="AH29" s="4"/>
      <c r="AI29" s="4"/>
      <c r="AJ29" s="4"/>
      <c r="AK29" s="4"/>
      <c r="AL29" s="4"/>
      <c r="AM29" s="4"/>
      <c r="AN29" s="4"/>
      <c r="AO29" s="4"/>
      <c r="AP29" s="4"/>
      <c r="AQ29" s="4"/>
      <c r="AR29" s="4"/>
    </row>
    <row r="30" spans="2:45" x14ac:dyDescent="0.25">
      <c r="B30" s="144"/>
      <c r="C30" s="149"/>
      <c r="D30" s="144"/>
      <c r="E30" s="151"/>
      <c r="F30" s="141"/>
      <c r="G30" s="150"/>
      <c r="H30" s="150"/>
      <c r="I30" s="150"/>
      <c r="J30" s="41" t="str">
        <f t="shared" si="0"/>
        <v/>
      </c>
      <c r="K30" s="150"/>
      <c r="L30" s="150"/>
      <c r="M30" s="150"/>
      <c r="N30" s="41" t="str">
        <f t="shared" si="1"/>
        <v/>
      </c>
      <c r="U30" s="35" t="str">
        <f t="shared" si="5"/>
        <v>Produits_chimiquesÉlectricité</v>
      </c>
      <c r="V30" s="13" t="s">
        <v>142</v>
      </c>
      <c r="W30" s="16" t="s">
        <v>19</v>
      </c>
      <c r="X30" s="9" t="s">
        <v>37</v>
      </c>
      <c r="Y30" s="21">
        <v>0.252</v>
      </c>
      <c r="Z30" s="20">
        <v>0</v>
      </c>
      <c r="AA30" s="21">
        <f t="shared" si="6"/>
        <v>0.252</v>
      </c>
      <c r="AB30" s="23">
        <v>3.0000000000000001E-3</v>
      </c>
      <c r="AC30" s="72">
        <v>8.6E-3</v>
      </c>
      <c r="AD30" s="73">
        <v>0</v>
      </c>
      <c r="AE30" s="21">
        <f t="shared" si="7"/>
        <v>1.1599999999999999E-2</v>
      </c>
      <c r="AG30" s="1" t="s">
        <v>148</v>
      </c>
    </row>
    <row r="31" spans="2:45" x14ac:dyDescent="0.25">
      <c r="B31" s="144"/>
      <c r="C31" s="149"/>
      <c r="D31" s="144"/>
      <c r="E31" s="151"/>
      <c r="F31" s="141"/>
      <c r="G31" s="150"/>
      <c r="H31" s="150"/>
      <c r="I31" s="150"/>
      <c r="J31" s="41" t="str">
        <f t="shared" si="0"/>
        <v/>
      </c>
      <c r="K31" s="150"/>
      <c r="L31" s="150"/>
      <c r="M31" s="150"/>
      <c r="N31" s="41" t="str">
        <f t="shared" si="1"/>
        <v/>
      </c>
      <c r="U31" s="35" t="str">
        <f t="shared" si="5"/>
        <v>Charbon_AcierGazole</v>
      </c>
      <c r="V31" s="13" t="s">
        <v>143</v>
      </c>
      <c r="W31" s="16" t="s">
        <v>15</v>
      </c>
      <c r="X31" s="9" t="s">
        <v>35</v>
      </c>
      <c r="Y31" s="21">
        <v>0.58899999999999997</v>
      </c>
      <c r="Z31" s="20">
        <v>2.57</v>
      </c>
      <c r="AA31" s="20">
        <f t="shared" si="6"/>
        <v>3.1589999999999998</v>
      </c>
      <c r="AB31" s="23">
        <v>3.0000000000000001E-3</v>
      </c>
      <c r="AC31" s="72">
        <v>3.7000000000000002E-3</v>
      </c>
      <c r="AD31" s="26">
        <v>1.4999999999999999E-2</v>
      </c>
      <c r="AE31" s="21">
        <f t="shared" si="7"/>
        <v>2.1700000000000001E-2</v>
      </c>
    </row>
    <row r="32" spans="2:45" x14ac:dyDescent="0.25">
      <c r="B32" s="144"/>
      <c r="C32" s="149"/>
      <c r="D32" s="144"/>
      <c r="E32" s="151"/>
      <c r="F32" s="141"/>
      <c r="G32" s="150"/>
      <c r="H32" s="150"/>
      <c r="I32" s="150"/>
      <c r="J32" s="41" t="str">
        <f t="shared" si="0"/>
        <v/>
      </c>
      <c r="K32" s="150"/>
      <c r="L32" s="150"/>
      <c r="M32" s="150"/>
      <c r="N32" s="41" t="str">
        <f t="shared" si="1"/>
        <v/>
      </c>
      <c r="U32" s="35" t="str">
        <f t="shared" si="5"/>
        <v>Charbon_AcierÉlectricité</v>
      </c>
      <c r="V32" s="13" t="s">
        <v>143</v>
      </c>
      <c r="W32" s="16" t="s">
        <v>19</v>
      </c>
      <c r="X32" s="9" t="s">
        <v>37</v>
      </c>
      <c r="Y32" s="21">
        <v>0.252</v>
      </c>
      <c r="Z32" s="20">
        <v>0</v>
      </c>
      <c r="AA32" s="21">
        <f t="shared" si="6"/>
        <v>0.252</v>
      </c>
      <c r="AB32" s="23">
        <v>3.0000000000000001E-3</v>
      </c>
      <c r="AC32" s="72">
        <v>6.7000000000000002E-3</v>
      </c>
      <c r="AD32" s="73">
        <v>0</v>
      </c>
      <c r="AE32" s="21">
        <f t="shared" si="7"/>
        <v>9.7000000000000003E-3</v>
      </c>
      <c r="AG32" s="4" t="s">
        <v>19</v>
      </c>
      <c r="AH32" s="11" t="s">
        <v>37</v>
      </c>
    </row>
    <row r="33" spans="2:34" x14ac:dyDescent="0.25">
      <c r="B33" s="144"/>
      <c r="C33" s="149"/>
      <c r="D33" s="144"/>
      <c r="E33" s="151"/>
      <c r="F33" s="141"/>
      <c r="G33" s="150"/>
      <c r="H33" s="150"/>
      <c r="I33" s="150"/>
      <c r="J33" s="41" t="str">
        <f t="shared" si="0"/>
        <v/>
      </c>
      <c r="K33" s="150"/>
      <c r="L33" s="150"/>
      <c r="M33" s="150"/>
      <c r="N33" s="41" t="str">
        <f t="shared" si="1"/>
        <v/>
      </c>
      <c r="U33" s="35" t="str">
        <f t="shared" si="5"/>
        <v>Matériels_Matériaux_ConstructionGazole</v>
      </c>
      <c r="V33" s="13" t="s">
        <v>144</v>
      </c>
      <c r="W33" s="16" t="s">
        <v>15</v>
      </c>
      <c r="X33" s="9" t="s">
        <v>35</v>
      </c>
      <c r="Y33" s="21">
        <v>0.58899999999999997</v>
      </c>
      <c r="Z33" s="20">
        <v>2.57</v>
      </c>
      <c r="AA33" s="20">
        <f t="shared" si="6"/>
        <v>3.1589999999999998</v>
      </c>
      <c r="AB33" s="23">
        <v>3.0000000000000001E-3</v>
      </c>
      <c r="AC33" s="72">
        <v>4.5999999999999999E-3</v>
      </c>
      <c r="AD33" s="26">
        <v>1.9E-2</v>
      </c>
      <c r="AE33" s="21">
        <f t="shared" si="7"/>
        <v>2.6599999999999999E-2</v>
      </c>
      <c r="AG33" s="4" t="s">
        <v>15</v>
      </c>
      <c r="AH33" s="11" t="s">
        <v>35</v>
      </c>
    </row>
    <row r="34" spans="2:34" x14ac:dyDescent="0.25">
      <c r="B34" s="144"/>
      <c r="C34" s="149"/>
      <c r="D34" s="144"/>
      <c r="E34" s="151"/>
      <c r="F34" s="141"/>
      <c r="G34" s="150"/>
      <c r="H34" s="150"/>
      <c r="I34" s="150"/>
      <c r="J34" s="41" t="str">
        <f t="shared" si="0"/>
        <v/>
      </c>
      <c r="K34" s="150"/>
      <c r="L34" s="150"/>
      <c r="M34" s="150"/>
      <c r="N34" s="41" t="str">
        <f t="shared" si="1"/>
        <v/>
      </c>
      <c r="U34" s="35" t="str">
        <f t="shared" si="5"/>
        <v>Matériels_Matériaux_ConstructionÉlectricité</v>
      </c>
      <c r="V34" s="13" t="s">
        <v>144</v>
      </c>
      <c r="W34" s="16" t="s">
        <v>19</v>
      </c>
      <c r="X34" s="9" t="s">
        <v>37</v>
      </c>
      <c r="Y34" s="21">
        <v>0.252</v>
      </c>
      <c r="Z34" s="20">
        <v>0</v>
      </c>
      <c r="AA34" s="21">
        <f t="shared" si="6"/>
        <v>0.252</v>
      </c>
      <c r="AB34" s="23">
        <v>3.0000000000000001E-3</v>
      </c>
      <c r="AC34" s="72">
        <v>8.3000000000000001E-3</v>
      </c>
      <c r="AD34" s="73">
        <v>0</v>
      </c>
      <c r="AE34" s="21">
        <f t="shared" si="7"/>
        <v>1.1300000000000001E-2</v>
      </c>
      <c r="AG34" s="4"/>
      <c r="AH34" s="11"/>
    </row>
    <row r="35" spans="2:34" x14ac:dyDescent="0.25">
      <c r="B35" s="144"/>
      <c r="C35" s="149"/>
      <c r="D35" s="144"/>
      <c r="E35" s="151"/>
      <c r="F35" s="141"/>
      <c r="G35" s="150"/>
      <c r="H35" s="150"/>
      <c r="I35" s="150"/>
      <c r="J35" s="41" t="str">
        <f t="shared" si="0"/>
        <v/>
      </c>
      <c r="K35" s="150"/>
      <c r="L35" s="150"/>
      <c r="M35" s="150"/>
      <c r="N35" s="41" t="str">
        <f t="shared" si="1"/>
        <v/>
      </c>
      <c r="U35" s="35" t="str">
        <f t="shared" si="5"/>
        <v>Produits_manufacturésGazole</v>
      </c>
      <c r="V35" s="13" t="s">
        <v>145</v>
      </c>
      <c r="W35" s="16" t="s">
        <v>15</v>
      </c>
      <c r="X35" s="9" t="s">
        <v>35</v>
      </c>
      <c r="Y35" s="21">
        <v>0.58899999999999997</v>
      </c>
      <c r="Z35" s="20">
        <v>2.57</v>
      </c>
      <c r="AA35" s="20">
        <f t="shared" si="6"/>
        <v>3.1589999999999998</v>
      </c>
      <c r="AB35" s="23">
        <v>3.0000000000000001E-3</v>
      </c>
      <c r="AC35" s="72">
        <v>3.8999999999999998E-3</v>
      </c>
      <c r="AD35" s="26">
        <v>0.02</v>
      </c>
      <c r="AE35" s="21">
        <f t="shared" si="7"/>
        <v>2.69E-2</v>
      </c>
      <c r="AG35" s="4"/>
      <c r="AH35" s="11"/>
    </row>
    <row r="36" spans="2:34" x14ac:dyDescent="0.25">
      <c r="B36" s="144"/>
      <c r="C36" s="149"/>
      <c r="D36" s="144"/>
      <c r="E36" s="151"/>
      <c r="F36" s="141"/>
      <c r="G36" s="150"/>
      <c r="H36" s="150"/>
      <c r="I36" s="150"/>
      <c r="J36" s="41" t="str">
        <f t="shared" si="0"/>
        <v/>
      </c>
      <c r="K36" s="150"/>
      <c r="L36" s="150"/>
      <c r="M36" s="150"/>
      <c r="N36" s="41" t="str">
        <f t="shared" si="1"/>
        <v/>
      </c>
      <c r="U36" s="35" t="str">
        <f t="shared" si="5"/>
        <v>Produits_manufacturésÉlectricité</v>
      </c>
      <c r="V36" s="13" t="s">
        <v>145</v>
      </c>
      <c r="W36" s="16" t="s">
        <v>19</v>
      </c>
      <c r="X36" s="9" t="s">
        <v>37</v>
      </c>
      <c r="Y36" s="21">
        <v>0.252</v>
      </c>
      <c r="Z36" s="20">
        <v>0</v>
      </c>
      <c r="AA36" s="21">
        <f t="shared" si="6"/>
        <v>0.252</v>
      </c>
      <c r="AB36" s="23">
        <v>3.0000000000000001E-3</v>
      </c>
      <c r="AC36" s="72">
        <v>8.8000000000000005E-3</v>
      </c>
      <c r="AD36" s="73">
        <v>0</v>
      </c>
      <c r="AE36" s="21">
        <f t="shared" si="7"/>
        <v>1.1800000000000001E-2</v>
      </c>
      <c r="AG36" s="4"/>
      <c r="AH36" s="11"/>
    </row>
    <row r="37" spans="2:34" x14ac:dyDescent="0.25">
      <c r="B37" s="144"/>
      <c r="C37" s="149"/>
      <c r="D37" s="144"/>
      <c r="E37" s="151"/>
      <c r="F37" s="141"/>
      <c r="G37" s="150"/>
      <c r="H37" s="150"/>
      <c r="I37" s="150"/>
      <c r="J37" s="41" t="str">
        <f t="shared" si="0"/>
        <v/>
      </c>
      <c r="K37" s="150"/>
      <c r="L37" s="150"/>
      <c r="M37" s="150"/>
      <c r="N37" s="41" t="str">
        <f t="shared" si="1"/>
        <v/>
      </c>
      <c r="U37" s="35" t="str">
        <f t="shared" si="5"/>
        <v>CéréalesGazole</v>
      </c>
      <c r="V37" s="13" t="s">
        <v>146</v>
      </c>
      <c r="W37" s="16" t="s">
        <v>15</v>
      </c>
      <c r="X37" s="9" t="s">
        <v>35</v>
      </c>
      <c r="Y37" s="21">
        <v>0.58899999999999997</v>
      </c>
      <c r="Z37" s="20">
        <v>2.57</v>
      </c>
      <c r="AA37" s="20">
        <f t="shared" si="6"/>
        <v>3.1589999999999998</v>
      </c>
      <c r="AB37" s="23">
        <v>3.0000000000000001E-3</v>
      </c>
      <c r="AC37" s="72">
        <v>3.7000000000000002E-3</v>
      </c>
      <c r="AD37" s="26">
        <v>1.4999999999999999E-2</v>
      </c>
      <c r="AE37" s="21">
        <f t="shared" si="7"/>
        <v>2.1700000000000001E-2</v>
      </c>
      <c r="AG37" s="4"/>
      <c r="AH37" s="11"/>
    </row>
    <row r="38" spans="2:34" x14ac:dyDescent="0.25">
      <c r="B38" s="144"/>
      <c r="C38" s="149"/>
      <c r="D38" s="144"/>
      <c r="E38" s="151"/>
      <c r="F38" s="141"/>
      <c r="G38" s="150"/>
      <c r="H38" s="150"/>
      <c r="I38" s="150"/>
      <c r="J38" s="41" t="str">
        <f t="shared" si="0"/>
        <v/>
      </c>
      <c r="K38" s="150"/>
      <c r="L38" s="150"/>
      <c r="M38" s="150"/>
      <c r="N38" s="41" t="str">
        <f t="shared" si="1"/>
        <v/>
      </c>
      <c r="U38" s="35" t="str">
        <f t="shared" si="5"/>
        <v>CéréalesÉlectricité</v>
      </c>
      <c r="V38" s="13" t="s">
        <v>146</v>
      </c>
      <c r="W38" s="16" t="s">
        <v>19</v>
      </c>
      <c r="X38" s="9" t="s">
        <v>37</v>
      </c>
      <c r="Y38" s="21">
        <v>0.252</v>
      </c>
      <c r="Z38" s="20">
        <v>0</v>
      </c>
      <c r="AA38" s="21">
        <f t="shared" si="6"/>
        <v>0.252</v>
      </c>
      <c r="AB38" s="23">
        <v>3.0000000000000001E-3</v>
      </c>
      <c r="AC38" s="72">
        <v>6.6E-3</v>
      </c>
      <c r="AD38" s="73">
        <v>0</v>
      </c>
      <c r="AE38" s="21">
        <f t="shared" si="7"/>
        <v>9.6000000000000009E-3</v>
      </c>
      <c r="AG38" s="4"/>
      <c r="AH38" s="11"/>
    </row>
    <row r="39" spans="2:34" x14ac:dyDescent="0.25">
      <c r="B39" s="144"/>
      <c r="C39" s="149"/>
      <c r="D39" s="144"/>
      <c r="E39" s="151"/>
      <c r="F39" s="141"/>
      <c r="G39" s="150"/>
      <c r="H39" s="150"/>
      <c r="I39" s="150"/>
      <c r="J39" s="41" t="str">
        <f t="shared" si="0"/>
        <v/>
      </c>
      <c r="K39" s="150"/>
      <c r="L39" s="150"/>
      <c r="M39" s="150"/>
      <c r="N39" s="41" t="str">
        <f t="shared" si="1"/>
        <v/>
      </c>
      <c r="U39" s="35" t="str">
        <f t="shared" si="5"/>
        <v>Ensemble_articulé_camion_remorqueGazole</v>
      </c>
      <c r="V39" s="13" t="s">
        <v>147</v>
      </c>
      <c r="W39" s="16" t="s">
        <v>15</v>
      </c>
      <c r="X39" s="9" t="s">
        <v>35</v>
      </c>
      <c r="Y39" s="21">
        <v>0.58899999999999997</v>
      </c>
      <c r="Z39" s="20">
        <v>2.57</v>
      </c>
      <c r="AA39" s="20">
        <f t="shared" si="6"/>
        <v>3.1589999999999998</v>
      </c>
      <c r="AB39" s="23">
        <v>3.0000000000000001E-3</v>
      </c>
      <c r="AC39" s="21">
        <v>2.7E-2</v>
      </c>
      <c r="AD39" s="73">
        <v>0.11</v>
      </c>
      <c r="AE39" s="20">
        <f t="shared" ref="AE39" si="8">AB39+AC39+AD39</f>
        <v>0.14000000000000001</v>
      </c>
      <c r="AG39" s="4"/>
      <c r="AH39" s="11"/>
    </row>
    <row r="40" spans="2:34" x14ac:dyDescent="0.25">
      <c r="B40" s="144"/>
      <c r="C40" s="149"/>
      <c r="D40" s="144"/>
      <c r="E40" s="151"/>
      <c r="F40" s="141"/>
      <c r="G40" s="150"/>
      <c r="H40" s="150"/>
      <c r="I40" s="150"/>
      <c r="J40" s="41" t="str">
        <f t="shared" si="0"/>
        <v/>
      </c>
      <c r="K40" s="150"/>
      <c r="L40" s="150"/>
      <c r="M40" s="150"/>
      <c r="N40" s="41" t="str">
        <f t="shared" si="1"/>
        <v/>
      </c>
      <c r="U40" s="35" t="str">
        <f t="shared" si="5"/>
        <v>Ensemble_articulé_camion_remorqueÉlectricité</v>
      </c>
      <c r="V40" s="13" t="s">
        <v>147</v>
      </c>
      <c r="W40" s="16" t="s">
        <v>19</v>
      </c>
      <c r="X40" s="9" t="s">
        <v>37</v>
      </c>
      <c r="Y40" s="21">
        <v>0.252</v>
      </c>
      <c r="Z40" s="20">
        <v>0</v>
      </c>
      <c r="AA40" s="21">
        <f t="shared" si="6"/>
        <v>0.252</v>
      </c>
      <c r="AB40" s="23">
        <v>3.0000000000000001E-3</v>
      </c>
      <c r="AC40" s="21">
        <v>4.8000000000000001E-2</v>
      </c>
      <c r="AD40" s="73">
        <v>0</v>
      </c>
      <c r="AE40" s="21">
        <f t="shared" si="7"/>
        <v>5.1000000000000004E-2</v>
      </c>
      <c r="AG40" s="4"/>
    </row>
    <row r="41" spans="2:34" x14ac:dyDescent="0.25">
      <c r="B41" s="144"/>
      <c r="C41" s="149"/>
      <c r="D41" s="144"/>
      <c r="E41" s="151"/>
      <c r="F41" s="141"/>
      <c r="G41" s="150"/>
      <c r="H41" s="150"/>
      <c r="I41" s="150"/>
      <c r="J41" s="41" t="str">
        <f t="shared" si="0"/>
        <v/>
      </c>
      <c r="K41" s="150"/>
      <c r="L41" s="150"/>
      <c r="M41" s="150"/>
      <c r="N41" s="41" t="str">
        <f t="shared" si="1"/>
        <v/>
      </c>
      <c r="U41" s="35" t="str">
        <f t="shared" si="5"/>
        <v>Remorque_seuleGazole</v>
      </c>
      <c r="V41" s="13" t="s">
        <v>148</v>
      </c>
      <c r="W41" s="16" t="s">
        <v>15</v>
      </c>
      <c r="X41" s="9" t="s">
        <v>35</v>
      </c>
      <c r="Y41" s="21">
        <v>0.58899999999999997</v>
      </c>
      <c r="Z41" s="20">
        <v>2.57</v>
      </c>
      <c r="AA41" s="20">
        <f t="shared" si="6"/>
        <v>3.1589999999999998</v>
      </c>
      <c r="AB41" s="23">
        <v>3.0000000000000001E-3</v>
      </c>
      <c r="AC41" s="21">
        <v>1.7999999999999999E-2</v>
      </c>
      <c r="AD41" s="26">
        <v>7.0000000000000007E-2</v>
      </c>
      <c r="AE41" s="21">
        <f t="shared" si="7"/>
        <v>9.0999999999999998E-2</v>
      </c>
      <c r="AG41" s="4"/>
    </row>
    <row r="42" spans="2:34" x14ac:dyDescent="0.25">
      <c r="B42" s="144"/>
      <c r="C42" s="149"/>
      <c r="D42" s="144"/>
      <c r="E42" s="151"/>
      <c r="F42" s="141"/>
      <c r="G42" s="150"/>
      <c r="H42" s="150"/>
      <c r="I42" s="150"/>
      <c r="J42" s="41" t="str">
        <f t="shared" si="0"/>
        <v/>
      </c>
      <c r="K42" s="150"/>
      <c r="L42" s="150"/>
      <c r="M42" s="150"/>
      <c r="N42" s="41" t="str">
        <f t="shared" si="1"/>
        <v/>
      </c>
      <c r="U42" s="35" t="str">
        <f t="shared" si="5"/>
        <v>Remorque_seuleÉlectricité</v>
      </c>
      <c r="V42" s="13" t="s">
        <v>148</v>
      </c>
      <c r="W42" s="16" t="s">
        <v>19</v>
      </c>
      <c r="X42" s="9" t="s">
        <v>37</v>
      </c>
      <c r="Y42" s="21">
        <v>0.252</v>
      </c>
      <c r="Z42" s="20">
        <v>0</v>
      </c>
      <c r="AA42" s="21">
        <f t="shared" si="6"/>
        <v>0.252</v>
      </c>
      <c r="AB42" s="23">
        <v>3.0000000000000001E-3</v>
      </c>
      <c r="AC42" s="21">
        <v>3.3000000000000002E-2</v>
      </c>
      <c r="AD42" s="73">
        <v>0</v>
      </c>
      <c r="AE42" s="21">
        <f t="shared" si="7"/>
        <v>3.6000000000000004E-2</v>
      </c>
      <c r="AG42" s="1" t="s">
        <v>8</v>
      </c>
    </row>
    <row r="43" spans="2:34" x14ac:dyDescent="0.25">
      <c r="B43" s="144"/>
      <c r="C43" s="149"/>
      <c r="D43" s="144"/>
      <c r="E43" s="151"/>
      <c r="F43" s="141"/>
      <c r="G43" s="150"/>
      <c r="H43" s="150"/>
      <c r="I43" s="150"/>
      <c r="J43" s="41" t="str">
        <f t="shared" si="0"/>
        <v/>
      </c>
      <c r="K43" s="150"/>
      <c r="L43" s="150"/>
      <c r="M43" s="150"/>
      <c r="N43" s="41" t="str">
        <f t="shared" si="1"/>
        <v/>
      </c>
      <c r="U43" s="35" t="str">
        <f t="shared" si="2"/>
        <v/>
      </c>
      <c r="V43" s="13"/>
      <c r="W43" s="16"/>
      <c r="X43" s="9"/>
      <c r="Y43" s="21"/>
      <c r="Z43" s="20"/>
      <c r="AA43" s="20"/>
      <c r="AB43" s="23"/>
      <c r="AC43" s="22"/>
      <c r="AD43" s="24"/>
      <c r="AE43" s="22"/>
      <c r="AG43" s="1" t="s">
        <v>9</v>
      </c>
    </row>
    <row r="44" spans="2:34" x14ac:dyDescent="0.25">
      <c r="B44" s="144"/>
      <c r="C44" s="149"/>
      <c r="D44" s="144"/>
      <c r="E44" s="151"/>
      <c r="F44" s="141"/>
      <c r="G44" s="150"/>
      <c r="H44" s="150"/>
      <c r="I44" s="150"/>
      <c r="J44" s="41" t="str">
        <f t="shared" si="0"/>
        <v/>
      </c>
      <c r="K44" s="150"/>
      <c r="L44" s="150"/>
      <c r="M44" s="150"/>
      <c r="N44" s="41" t="str">
        <f t="shared" si="1"/>
        <v/>
      </c>
      <c r="U44" s="35" t="str">
        <f t="shared" si="2"/>
        <v/>
      </c>
      <c r="V44" s="13"/>
      <c r="W44" s="16"/>
      <c r="X44" s="9"/>
      <c r="Y44" s="21"/>
      <c r="Z44" s="20"/>
      <c r="AA44" s="20"/>
      <c r="AB44" s="23"/>
      <c r="AC44" s="22"/>
      <c r="AD44" s="24"/>
      <c r="AE44" s="22"/>
    </row>
    <row r="46" spans="2:34" x14ac:dyDescent="0.25">
      <c r="B46" s="34" t="s">
        <v>101</v>
      </c>
      <c r="C46" s="34"/>
      <c r="D46" s="34"/>
      <c r="E46" s="34"/>
      <c r="F46" s="34"/>
      <c r="G46" s="34"/>
      <c r="H46" s="34"/>
      <c r="I46" s="34"/>
      <c r="J46" s="34"/>
      <c r="K46" s="34"/>
      <c r="L46" s="34"/>
      <c r="M46" s="34"/>
      <c r="N46" s="34"/>
      <c r="O46" s="34"/>
      <c r="P46" s="34"/>
    </row>
    <row r="47" spans="2:34" x14ac:dyDescent="0.25">
      <c r="B47" s="34"/>
      <c r="C47" s="34"/>
      <c r="D47" s="34"/>
      <c r="E47" s="34"/>
      <c r="F47" s="34"/>
      <c r="G47" s="34"/>
      <c r="H47" s="34"/>
      <c r="I47" s="34"/>
      <c r="J47" s="34"/>
      <c r="K47" s="34"/>
      <c r="L47" s="34"/>
      <c r="M47" s="34"/>
      <c r="N47" s="34"/>
      <c r="O47" s="34"/>
      <c r="P47" s="34"/>
    </row>
    <row r="48" spans="2:34" x14ac:dyDescent="0.25">
      <c r="B48" s="34" t="s">
        <v>102</v>
      </c>
      <c r="C48" s="34"/>
      <c r="D48" s="34"/>
      <c r="E48" s="34"/>
      <c r="F48" s="34"/>
      <c r="G48" s="34"/>
      <c r="H48" s="34"/>
      <c r="I48" s="34"/>
      <c r="J48" s="34" t="s">
        <v>105</v>
      </c>
      <c r="K48" s="34"/>
      <c r="L48" s="34"/>
      <c r="M48" s="34"/>
      <c r="N48" s="34"/>
      <c r="O48" s="34"/>
      <c r="P48" s="34"/>
    </row>
    <row r="49" spans="2:17" x14ac:dyDescent="0.25">
      <c r="B49" s="34" t="s">
        <v>103</v>
      </c>
      <c r="C49" s="34"/>
      <c r="D49" s="34"/>
      <c r="E49" s="34"/>
      <c r="F49" s="34"/>
      <c r="G49" s="34"/>
      <c r="H49" s="34"/>
      <c r="I49" s="34"/>
      <c r="J49" s="34" t="s">
        <v>107</v>
      </c>
      <c r="K49" s="34"/>
      <c r="L49" s="34"/>
      <c r="M49" s="34"/>
      <c r="N49" s="34"/>
      <c r="O49" s="34"/>
      <c r="P49" s="34"/>
    </row>
    <row r="50" spans="2:17" x14ac:dyDescent="0.25">
      <c r="B50" s="34" t="s">
        <v>104</v>
      </c>
      <c r="C50" s="34"/>
      <c r="D50" s="34"/>
      <c r="E50" s="34"/>
      <c r="F50" s="34"/>
      <c r="G50" s="34"/>
      <c r="H50" s="34"/>
      <c r="I50" s="34"/>
      <c r="J50" s="34" t="s">
        <v>106</v>
      </c>
      <c r="K50" s="34"/>
      <c r="L50" s="34"/>
      <c r="M50" s="34"/>
      <c r="N50" s="34"/>
      <c r="O50" s="34"/>
      <c r="P50" s="34"/>
    </row>
    <row r="51" spans="2:17" x14ac:dyDescent="0.25">
      <c r="B51" s="34"/>
      <c r="C51" s="34"/>
      <c r="D51" s="34"/>
      <c r="E51" s="34"/>
      <c r="F51" s="34"/>
      <c r="G51" s="34"/>
      <c r="H51" s="34"/>
      <c r="I51" s="34"/>
      <c r="J51" s="34"/>
      <c r="K51" s="34"/>
      <c r="L51" s="34"/>
      <c r="M51" s="34"/>
      <c r="N51" s="34"/>
      <c r="O51" s="34"/>
      <c r="P51" s="34"/>
    </row>
    <row r="52" spans="2:17" x14ac:dyDescent="0.25">
      <c r="B52" s="34" t="s">
        <v>108</v>
      </c>
      <c r="C52" s="34"/>
      <c r="D52" s="34"/>
      <c r="E52" s="34"/>
      <c r="F52" s="34"/>
      <c r="G52" s="34"/>
      <c r="H52" s="34"/>
      <c r="I52" s="34"/>
      <c r="J52" s="34"/>
      <c r="K52" s="34"/>
      <c r="L52" s="34"/>
      <c r="M52" s="34"/>
      <c r="N52" s="34"/>
      <c r="O52" s="34"/>
      <c r="P52" s="34"/>
    </row>
    <row r="53" spans="2:17" ht="13.5" thickBot="1" x14ac:dyDescent="0.3">
      <c r="B53" s="34"/>
      <c r="C53" s="34"/>
      <c r="D53" s="34"/>
      <c r="E53" s="34"/>
      <c r="F53" s="34"/>
      <c r="G53" s="34"/>
      <c r="H53" s="34"/>
      <c r="I53" s="34"/>
      <c r="J53" s="34"/>
      <c r="K53" s="34"/>
      <c r="L53" s="34"/>
      <c r="M53" s="34"/>
      <c r="N53" s="34"/>
      <c r="O53" s="34"/>
      <c r="P53" s="34"/>
    </row>
    <row r="54" spans="2:17" ht="13.5" thickTop="1" x14ac:dyDescent="0.25">
      <c r="B54" s="34"/>
      <c r="C54" s="34"/>
      <c r="D54" s="34"/>
      <c r="E54" s="34"/>
      <c r="F54" s="189" t="s">
        <v>42</v>
      </c>
      <c r="G54" s="189"/>
      <c r="H54" s="189"/>
      <c r="I54" s="189"/>
      <c r="J54" s="189"/>
      <c r="K54" s="189"/>
      <c r="L54" s="189" t="s">
        <v>43</v>
      </c>
      <c r="M54" s="193"/>
      <c r="N54" s="194" t="s">
        <v>52</v>
      </c>
      <c r="O54" s="195"/>
      <c r="P54" s="196"/>
      <c r="Q54" s="4"/>
    </row>
    <row r="55" spans="2:17" x14ac:dyDescent="0.25">
      <c r="B55" s="34"/>
      <c r="C55" s="34"/>
      <c r="D55" s="34"/>
      <c r="E55" s="34"/>
      <c r="F55" s="189" t="s">
        <v>38</v>
      </c>
      <c r="G55" s="189"/>
      <c r="H55" s="137" t="s">
        <v>39</v>
      </c>
      <c r="I55" s="189" t="s">
        <v>41</v>
      </c>
      <c r="J55" s="189"/>
      <c r="K55" s="189"/>
      <c r="L55" s="189"/>
      <c r="M55" s="193"/>
      <c r="N55" s="197"/>
      <c r="O55" s="198"/>
      <c r="P55" s="199"/>
    </row>
    <row r="56" spans="2:17" ht="76.5" x14ac:dyDescent="0.25">
      <c r="B56" s="37" t="s">
        <v>409</v>
      </c>
      <c r="C56" s="38" t="s">
        <v>139</v>
      </c>
      <c r="D56" s="41" t="s">
        <v>138</v>
      </c>
      <c r="E56" s="37" t="s">
        <v>65</v>
      </c>
      <c r="F56" s="36" t="s">
        <v>47</v>
      </c>
      <c r="G56" s="36" t="s">
        <v>48</v>
      </c>
      <c r="H56" s="36" t="s">
        <v>67</v>
      </c>
      <c r="I56" s="36" t="s">
        <v>66</v>
      </c>
      <c r="J56" s="36" t="s">
        <v>49</v>
      </c>
      <c r="K56" s="36" t="s">
        <v>50</v>
      </c>
      <c r="L56" s="36" t="s">
        <v>51</v>
      </c>
      <c r="M56" s="45" t="s">
        <v>53</v>
      </c>
      <c r="N56" s="47" t="s">
        <v>55</v>
      </c>
      <c r="O56" s="36" t="s">
        <v>54</v>
      </c>
      <c r="P56" s="48" t="s">
        <v>56</v>
      </c>
    </row>
    <row r="57" spans="2:17" x14ac:dyDescent="0.25">
      <c r="B57" s="41">
        <f>B19</f>
        <v>0</v>
      </c>
      <c r="C57" s="38">
        <f>C19</f>
        <v>0</v>
      </c>
      <c r="D57" s="41">
        <f>D19</f>
        <v>0</v>
      </c>
      <c r="E57" s="41">
        <f>E19</f>
        <v>0</v>
      </c>
      <c r="F57" s="56">
        <f t="shared" ref="F57:F82" si="9">G19*H19</f>
        <v>0</v>
      </c>
      <c r="G57" s="56">
        <f>IF(OR($C57=0,$D57=0),0,IF($J$17="Oui",$I19*VLOOKUP($C57&amp;$D57,$U$19:$AE$44,6,FALSE),$F57*VLOOKUP($C57&amp;$D57,$U$19:$AE$44,10,FALSE)))</f>
        <v>0</v>
      </c>
      <c r="H57" s="56">
        <f t="shared" ref="H57:H82" si="10">IF($D57&lt;&gt;"Électricité",0,IF($J$17="Oui",$I19*VLOOKUP($C57&amp;$D57,$U$19:$AE$44,5,FALSE),$F57*VLOOKUP($C57&amp;$D57,$U$19:$AE$44,9,FALSE)))</f>
        <v>0</v>
      </c>
      <c r="I57" s="56">
        <f>F57</f>
        <v>0</v>
      </c>
      <c r="J57" s="56">
        <f>IF(OR($C57=0,$D57=0),0,$F57*VLOOKUP($C57&amp;$D57,$U$19:$AE$44,8,FALSE))</f>
        <v>0</v>
      </c>
      <c r="K57" s="56">
        <f>IF(OR($C57=0,$D57=0),0,IF($D57="Électricité",0,IF($J$17="Oui",$I19*VLOOKUP($C57&amp;$D57,$U$19:$AE$44,5,FALSE),$F57*VLOOKUP($C57&amp;$D57,$U$19:$AE$44,9,FALSE))))</f>
        <v>0</v>
      </c>
      <c r="L57" s="56">
        <f t="shared" ref="L57:L82" si="11">K19*L19</f>
        <v>0</v>
      </c>
      <c r="M57" s="57">
        <f>IF(OR($C57=0,$D57=0),0,IF($N$17="Oui",$M19*VLOOKUP($C57&amp;$D57,$U$19:$AE$44,7,FALSE)+$L57*VLOOKUP(C57&amp;D57,$U$19:$AE$44,8,FALSE),$L57*VLOOKUP($C57&amp;$D57,$U$19:$AE$44,11,FALSE)))</f>
        <v>0</v>
      </c>
      <c r="N57" s="58">
        <f>I57+L57</f>
        <v>0</v>
      </c>
      <c r="O57" s="56">
        <f>IF(E57="Non",G57+H57+J57+K57+M57,1.15*(G57+H57+J57+K57+M57))</f>
        <v>0</v>
      </c>
      <c r="P57" s="49" t="e">
        <f>O57/N57</f>
        <v>#DIV/0!</v>
      </c>
    </row>
    <row r="58" spans="2:17" x14ac:dyDescent="0.25">
      <c r="B58" s="41">
        <f t="shared" ref="B58:E74" si="12">B20</f>
        <v>0</v>
      </c>
      <c r="C58" s="38">
        <f t="shared" ref="C58:E73" si="13">C20</f>
        <v>0</v>
      </c>
      <c r="D58" s="41">
        <f t="shared" si="13"/>
        <v>0</v>
      </c>
      <c r="E58" s="41">
        <f t="shared" si="13"/>
        <v>0</v>
      </c>
      <c r="F58" s="56">
        <f t="shared" si="9"/>
        <v>0</v>
      </c>
      <c r="G58" s="56">
        <f t="shared" ref="G58:G82" si="14">IF(OR($C58=0,$D58=0),0,IF($J$17="Oui",$I20*VLOOKUP($C58&amp;$D58,$U$19:$AE$44,6,FALSE),$F58*VLOOKUP($C58&amp;$D58,$U$19:$AE$44,10,FALSE)))</f>
        <v>0</v>
      </c>
      <c r="H58" s="56">
        <f t="shared" si="10"/>
        <v>0</v>
      </c>
      <c r="I58" s="56">
        <f t="shared" ref="I58:I82" si="15">F58</f>
        <v>0</v>
      </c>
      <c r="J58" s="56">
        <f t="shared" ref="J58:J82" si="16">IF(OR($C58=0,$D58=0),0,$F58*VLOOKUP($C58&amp;$D58,$U$19:$AE$44,8,FALSE))</f>
        <v>0</v>
      </c>
      <c r="K58" s="56">
        <f t="shared" ref="K58:K82" si="17">IF(OR($C58=0,$D58=0),0,IF($D58="Électricité",0,IF($J$17="Oui",$I20*VLOOKUP($C58&amp;$D58,$U$19:$AE$44,5,FALSE),$F58*VLOOKUP($C58&amp;$D58,$U$19:$AE$44,9,FALSE))))</f>
        <v>0</v>
      </c>
      <c r="L58" s="56">
        <f t="shared" si="11"/>
        <v>0</v>
      </c>
      <c r="M58" s="57">
        <f t="shared" ref="M58:M82" si="18">IF(OR($C58=0,$D58=0),0,IF($N$17="Oui",$M20*VLOOKUP($C58&amp;$D58,$U$19:$AE$44,7,FALSE)+$L58*VLOOKUP(C58&amp;D58,$U$19:$AE$44,8,FALSE),$L58*VLOOKUP($C58&amp;$D58,$U$19:$AE$44,11,FALSE)))</f>
        <v>0</v>
      </c>
      <c r="N58" s="58">
        <f t="shared" ref="N58:N82" si="19">I58+L58</f>
        <v>0</v>
      </c>
      <c r="O58" s="56">
        <f t="shared" ref="O58:O82" si="20">IF(E58="Non",G58+H58+J58+K58+M58,1.15*(G58+H58+J58+K58+M58))</f>
        <v>0</v>
      </c>
      <c r="P58" s="49" t="e">
        <f t="shared" ref="P58:P82" si="21">O58/N58</f>
        <v>#DIV/0!</v>
      </c>
    </row>
    <row r="59" spans="2:17" x14ac:dyDescent="0.25">
      <c r="B59" s="41">
        <f t="shared" si="12"/>
        <v>0</v>
      </c>
      <c r="C59" s="38">
        <f t="shared" si="13"/>
        <v>0</v>
      </c>
      <c r="D59" s="41">
        <f t="shared" si="13"/>
        <v>0</v>
      </c>
      <c r="E59" s="41">
        <f t="shared" si="13"/>
        <v>0</v>
      </c>
      <c r="F59" s="56">
        <f t="shared" si="9"/>
        <v>0</v>
      </c>
      <c r="G59" s="56">
        <f t="shared" si="14"/>
        <v>0</v>
      </c>
      <c r="H59" s="56">
        <f t="shared" si="10"/>
        <v>0</v>
      </c>
      <c r="I59" s="56">
        <f t="shared" si="15"/>
        <v>0</v>
      </c>
      <c r="J59" s="56">
        <f t="shared" si="16"/>
        <v>0</v>
      </c>
      <c r="K59" s="56">
        <f t="shared" si="17"/>
        <v>0</v>
      </c>
      <c r="L59" s="56">
        <f t="shared" si="11"/>
        <v>0</v>
      </c>
      <c r="M59" s="57">
        <f t="shared" si="18"/>
        <v>0</v>
      </c>
      <c r="N59" s="58">
        <f t="shared" si="19"/>
        <v>0</v>
      </c>
      <c r="O59" s="56">
        <f t="shared" si="20"/>
        <v>0</v>
      </c>
      <c r="P59" s="49" t="e">
        <f t="shared" si="21"/>
        <v>#DIV/0!</v>
      </c>
    </row>
    <row r="60" spans="2:17" x14ac:dyDescent="0.25">
      <c r="B60" s="41">
        <f t="shared" si="12"/>
        <v>0</v>
      </c>
      <c r="C60" s="38">
        <f t="shared" si="13"/>
        <v>0</v>
      </c>
      <c r="D60" s="41">
        <f t="shared" si="13"/>
        <v>0</v>
      </c>
      <c r="E60" s="41">
        <f t="shared" si="13"/>
        <v>0</v>
      </c>
      <c r="F60" s="56">
        <f t="shared" si="9"/>
        <v>0</v>
      </c>
      <c r="G60" s="56">
        <f t="shared" si="14"/>
        <v>0</v>
      </c>
      <c r="H60" s="56">
        <f t="shared" si="10"/>
        <v>0</v>
      </c>
      <c r="I60" s="56">
        <f t="shared" si="15"/>
        <v>0</v>
      </c>
      <c r="J60" s="56">
        <f t="shared" si="16"/>
        <v>0</v>
      </c>
      <c r="K60" s="56">
        <f t="shared" si="17"/>
        <v>0</v>
      </c>
      <c r="L60" s="56">
        <f t="shared" si="11"/>
        <v>0</v>
      </c>
      <c r="M60" s="57">
        <f t="shared" si="18"/>
        <v>0</v>
      </c>
      <c r="N60" s="58">
        <f t="shared" si="19"/>
        <v>0</v>
      </c>
      <c r="O60" s="56">
        <f t="shared" si="20"/>
        <v>0</v>
      </c>
      <c r="P60" s="49" t="e">
        <f t="shared" si="21"/>
        <v>#DIV/0!</v>
      </c>
    </row>
    <row r="61" spans="2:17" x14ac:dyDescent="0.25">
      <c r="B61" s="41">
        <f t="shared" si="12"/>
        <v>0</v>
      </c>
      <c r="C61" s="38">
        <f t="shared" si="13"/>
        <v>0</v>
      </c>
      <c r="D61" s="41">
        <f t="shared" si="13"/>
        <v>0</v>
      </c>
      <c r="E61" s="41">
        <f t="shared" si="13"/>
        <v>0</v>
      </c>
      <c r="F61" s="56">
        <f t="shared" si="9"/>
        <v>0</v>
      </c>
      <c r="G61" s="56">
        <f t="shared" si="14"/>
        <v>0</v>
      </c>
      <c r="H61" s="56">
        <f t="shared" si="10"/>
        <v>0</v>
      </c>
      <c r="I61" s="56">
        <f t="shared" si="15"/>
        <v>0</v>
      </c>
      <c r="J61" s="56">
        <f t="shared" si="16"/>
        <v>0</v>
      </c>
      <c r="K61" s="56">
        <f t="shared" si="17"/>
        <v>0</v>
      </c>
      <c r="L61" s="56">
        <f t="shared" si="11"/>
        <v>0</v>
      </c>
      <c r="M61" s="57">
        <f t="shared" si="18"/>
        <v>0</v>
      </c>
      <c r="N61" s="58">
        <f t="shared" si="19"/>
        <v>0</v>
      </c>
      <c r="O61" s="56">
        <f t="shared" si="20"/>
        <v>0</v>
      </c>
      <c r="P61" s="49" t="e">
        <f t="shared" si="21"/>
        <v>#DIV/0!</v>
      </c>
    </row>
    <row r="62" spans="2:17" x14ac:dyDescent="0.25">
      <c r="B62" s="41">
        <f t="shared" si="12"/>
        <v>0</v>
      </c>
      <c r="C62" s="38">
        <f t="shared" si="13"/>
        <v>0</v>
      </c>
      <c r="D62" s="41">
        <f t="shared" si="13"/>
        <v>0</v>
      </c>
      <c r="E62" s="41">
        <f t="shared" si="13"/>
        <v>0</v>
      </c>
      <c r="F62" s="56">
        <f t="shared" si="9"/>
        <v>0</v>
      </c>
      <c r="G62" s="56">
        <f t="shared" si="14"/>
        <v>0</v>
      </c>
      <c r="H62" s="56">
        <f t="shared" si="10"/>
        <v>0</v>
      </c>
      <c r="I62" s="56">
        <f t="shared" si="15"/>
        <v>0</v>
      </c>
      <c r="J62" s="56">
        <f t="shared" si="16"/>
        <v>0</v>
      </c>
      <c r="K62" s="56">
        <f t="shared" si="17"/>
        <v>0</v>
      </c>
      <c r="L62" s="56">
        <f t="shared" si="11"/>
        <v>0</v>
      </c>
      <c r="M62" s="57">
        <f t="shared" si="18"/>
        <v>0</v>
      </c>
      <c r="N62" s="58">
        <f t="shared" si="19"/>
        <v>0</v>
      </c>
      <c r="O62" s="56">
        <f t="shared" si="20"/>
        <v>0</v>
      </c>
      <c r="P62" s="49" t="e">
        <f t="shared" si="21"/>
        <v>#DIV/0!</v>
      </c>
    </row>
    <row r="63" spans="2:17" x14ac:dyDescent="0.25">
      <c r="B63" s="41">
        <f t="shared" si="12"/>
        <v>0</v>
      </c>
      <c r="C63" s="38">
        <f t="shared" si="13"/>
        <v>0</v>
      </c>
      <c r="D63" s="41">
        <f t="shared" si="13"/>
        <v>0</v>
      </c>
      <c r="E63" s="41">
        <f t="shared" si="13"/>
        <v>0</v>
      </c>
      <c r="F63" s="56">
        <f t="shared" si="9"/>
        <v>0</v>
      </c>
      <c r="G63" s="56">
        <f t="shared" si="14"/>
        <v>0</v>
      </c>
      <c r="H63" s="56">
        <f t="shared" si="10"/>
        <v>0</v>
      </c>
      <c r="I63" s="56">
        <f t="shared" si="15"/>
        <v>0</v>
      </c>
      <c r="J63" s="56">
        <f t="shared" si="16"/>
        <v>0</v>
      </c>
      <c r="K63" s="56">
        <f t="shared" si="17"/>
        <v>0</v>
      </c>
      <c r="L63" s="56">
        <f t="shared" si="11"/>
        <v>0</v>
      </c>
      <c r="M63" s="57">
        <f t="shared" si="18"/>
        <v>0</v>
      </c>
      <c r="N63" s="58">
        <f t="shared" si="19"/>
        <v>0</v>
      </c>
      <c r="O63" s="56">
        <f t="shared" si="20"/>
        <v>0</v>
      </c>
      <c r="P63" s="49" t="e">
        <f t="shared" si="21"/>
        <v>#DIV/0!</v>
      </c>
    </row>
    <row r="64" spans="2:17" x14ac:dyDescent="0.25">
      <c r="B64" s="41">
        <f t="shared" si="12"/>
        <v>0</v>
      </c>
      <c r="C64" s="38">
        <f t="shared" si="13"/>
        <v>0</v>
      </c>
      <c r="D64" s="41">
        <f t="shared" si="13"/>
        <v>0</v>
      </c>
      <c r="E64" s="41">
        <f t="shared" si="13"/>
        <v>0</v>
      </c>
      <c r="F64" s="56">
        <f t="shared" si="9"/>
        <v>0</v>
      </c>
      <c r="G64" s="56">
        <f t="shared" si="14"/>
        <v>0</v>
      </c>
      <c r="H64" s="56">
        <f t="shared" si="10"/>
        <v>0</v>
      </c>
      <c r="I64" s="56">
        <f t="shared" si="15"/>
        <v>0</v>
      </c>
      <c r="J64" s="56">
        <f t="shared" si="16"/>
        <v>0</v>
      </c>
      <c r="K64" s="56">
        <f t="shared" si="17"/>
        <v>0</v>
      </c>
      <c r="L64" s="56">
        <f t="shared" si="11"/>
        <v>0</v>
      </c>
      <c r="M64" s="57">
        <f t="shared" si="18"/>
        <v>0</v>
      </c>
      <c r="N64" s="58">
        <f t="shared" si="19"/>
        <v>0</v>
      </c>
      <c r="O64" s="56">
        <f t="shared" si="20"/>
        <v>0</v>
      </c>
      <c r="P64" s="49" t="e">
        <f t="shared" si="21"/>
        <v>#DIV/0!</v>
      </c>
    </row>
    <row r="65" spans="2:16" x14ac:dyDescent="0.25">
      <c r="B65" s="41">
        <f t="shared" si="12"/>
        <v>0</v>
      </c>
      <c r="C65" s="38">
        <f t="shared" si="13"/>
        <v>0</v>
      </c>
      <c r="D65" s="41">
        <f t="shared" si="13"/>
        <v>0</v>
      </c>
      <c r="E65" s="41">
        <f t="shared" si="13"/>
        <v>0</v>
      </c>
      <c r="F65" s="56">
        <f t="shared" si="9"/>
        <v>0</v>
      </c>
      <c r="G65" s="56">
        <f t="shared" si="14"/>
        <v>0</v>
      </c>
      <c r="H65" s="56">
        <f t="shared" si="10"/>
        <v>0</v>
      </c>
      <c r="I65" s="56">
        <f t="shared" si="15"/>
        <v>0</v>
      </c>
      <c r="J65" s="56">
        <f t="shared" si="16"/>
        <v>0</v>
      </c>
      <c r="K65" s="56">
        <f t="shared" si="17"/>
        <v>0</v>
      </c>
      <c r="L65" s="56">
        <f t="shared" si="11"/>
        <v>0</v>
      </c>
      <c r="M65" s="57">
        <f t="shared" si="18"/>
        <v>0</v>
      </c>
      <c r="N65" s="58">
        <f t="shared" si="19"/>
        <v>0</v>
      </c>
      <c r="O65" s="56">
        <f t="shared" si="20"/>
        <v>0</v>
      </c>
      <c r="P65" s="49" t="e">
        <f t="shared" si="21"/>
        <v>#DIV/0!</v>
      </c>
    </row>
    <row r="66" spans="2:16" x14ac:dyDescent="0.25">
      <c r="B66" s="41">
        <f t="shared" si="12"/>
        <v>0</v>
      </c>
      <c r="C66" s="38">
        <f t="shared" si="13"/>
        <v>0</v>
      </c>
      <c r="D66" s="41">
        <f t="shared" si="13"/>
        <v>0</v>
      </c>
      <c r="E66" s="41">
        <f t="shared" si="13"/>
        <v>0</v>
      </c>
      <c r="F66" s="56">
        <f t="shared" si="9"/>
        <v>0</v>
      </c>
      <c r="G66" s="56">
        <f t="shared" si="14"/>
        <v>0</v>
      </c>
      <c r="H66" s="56">
        <f t="shared" si="10"/>
        <v>0</v>
      </c>
      <c r="I66" s="56">
        <f t="shared" si="15"/>
        <v>0</v>
      </c>
      <c r="J66" s="56">
        <f t="shared" si="16"/>
        <v>0</v>
      </c>
      <c r="K66" s="56">
        <f t="shared" si="17"/>
        <v>0</v>
      </c>
      <c r="L66" s="56">
        <f t="shared" si="11"/>
        <v>0</v>
      </c>
      <c r="M66" s="57">
        <f t="shared" si="18"/>
        <v>0</v>
      </c>
      <c r="N66" s="58">
        <f t="shared" si="19"/>
        <v>0</v>
      </c>
      <c r="O66" s="56">
        <f t="shared" si="20"/>
        <v>0</v>
      </c>
      <c r="P66" s="49" t="e">
        <f t="shared" si="21"/>
        <v>#DIV/0!</v>
      </c>
    </row>
    <row r="67" spans="2:16" x14ac:dyDescent="0.25">
      <c r="B67" s="41">
        <f t="shared" si="12"/>
        <v>0</v>
      </c>
      <c r="C67" s="38">
        <f t="shared" si="13"/>
        <v>0</v>
      </c>
      <c r="D67" s="41">
        <f t="shared" si="13"/>
        <v>0</v>
      </c>
      <c r="E67" s="41">
        <f t="shared" si="13"/>
        <v>0</v>
      </c>
      <c r="F67" s="56">
        <f t="shared" si="9"/>
        <v>0</v>
      </c>
      <c r="G67" s="56">
        <f t="shared" si="14"/>
        <v>0</v>
      </c>
      <c r="H67" s="56">
        <f t="shared" si="10"/>
        <v>0</v>
      </c>
      <c r="I67" s="56">
        <f t="shared" si="15"/>
        <v>0</v>
      </c>
      <c r="J67" s="56">
        <f t="shared" si="16"/>
        <v>0</v>
      </c>
      <c r="K67" s="56">
        <f t="shared" si="17"/>
        <v>0</v>
      </c>
      <c r="L67" s="56">
        <f t="shared" si="11"/>
        <v>0</v>
      </c>
      <c r="M67" s="57">
        <f t="shared" si="18"/>
        <v>0</v>
      </c>
      <c r="N67" s="58">
        <f t="shared" si="19"/>
        <v>0</v>
      </c>
      <c r="O67" s="56">
        <f t="shared" si="20"/>
        <v>0</v>
      </c>
      <c r="P67" s="49" t="e">
        <f t="shared" si="21"/>
        <v>#DIV/0!</v>
      </c>
    </row>
    <row r="68" spans="2:16" x14ac:dyDescent="0.25">
      <c r="B68" s="41">
        <f t="shared" si="12"/>
        <v>0</v>
      </c>
      <c r="C68" s="38">
        <f t="shared" si="13"/>
        <v>0</v>
      </c>
      <c r="D68" s="41">
        <f t="shared" si="13"/>
        <v>0</v>
      </c>
      <c r="E68" s="41">
        <f t="shared" si="13"/>
        <v>0</v>
      </c>
      <c r="F68" s="56">
        <f t="shared" si="9"/>
        <v>0</v>
      </c>
      <c r="G68" s="56">
        <f t="shared" si="14"/>
        <v>0</v>
      </c>
      <c r="H68" s="56">
        <f t="shared" si="10"/>
        <v>0</v>
      </c>
      <c r="I68" s="56">
        <f t="shared" si="15"/>
        <v>0</v>
      </c>
      <c r="J68" s="56">
        <f t="shared" si="16"/>
        <v>0</v>
      </c>
      <c r="K68" s="56">
        <f t="shared" si="17"/>
        <v>0</v>
      </c>
      <c r="L68" s="56">
        <f t="shared" si="11"/>
        <v>0</v>
      </c>
      <c r="M68" s="57">
        <f t="shared" si="18"/>
        <v>0</v>
      </c>
      <c r="N68" s="58">
        <f t="shared" si="19"/>
        <v>0</v>
      </c>
      <c r="O68" s="56">
        <f t="shared" si="20"/>
        <v>0</v>
      </c>
      <c r="P68" s="49" t="e">
        <f t="shared" si="21"/>
        <v>#DIV/0!</v>
      </c>
    </row>
    <row r="69" spans="2:16" x14ac:dyDescent="0.25">
      <c r="B69" s="41">
        <f t="shared" si="12"/>
        <v>0</v>
      </c>
      <c r="C69" s="38">
        <f t="shared" si="13"/>
        <v>0</v>
      </c>
      <c r="D69" s="41">
        <f t="shared" si="13"/>
        <v>0</v>
      </c>
      <c r="E69" s="41">
        <f t="shared" si="13"/>
        <v>0</v>
      </c>
      <c r="F69" s="56">
        <f t="shared" si="9"/>
        <v>0</v>
      </c>
      <c r="G69" s="56">
        <f t="shared" si="14"/>
        <v>0</v>
      </c>
      <c r="H69" s="56">
        <f t="shared" si="10"/>
        <v>0</v>
      </c>
      <c r="I69" s="56">
        <f t="shared" si="15"/>
        <v>0</v>
      </c>
      <c r="J69" s="56">
        <f t="shared" si="16"/>
        <v>0</v>
      </c>
      <c r="K69" s="56">
        <f t="shared" si="17"/>
        <v>0</v>
      </c>
      <c r="L69" s="56">
        <f t="shared" si="11"/>
        <v>0</v>
      </c>
      <c r="M69" s="57">
        <f t="shared" si="18"/>
        <v>0</v>
      </c>
      <c r="N69" s="58">
        <f t="shared" si="19"/>
        <v>0</v>
      </c>
      <c r="O69" s="56">
        <f t="shared" si="20"/>
        <v>0</v>
      </c>
      <c r="P69" s="49" t="e">
        <f t="shared" si="21"/>
        <v>#DIV/0!</v>
      </c>
    </row>
    <row r="70" spans="2:16" x14ac:dyDescent="0.25">
      <c r="B70" s="41">
        <f t="shared" si="12"/>
        <v>0</v>
      </c>
      <c r="C70" s="38">
        <f t="shared" si="13"/>
        <v>0</v>
      </c>
      <c r="D70" s="41">
        <f t="shared" si="13"/>
        <v>0</v>
      </c>
      <c r="E70" s="41">
        <f t="shared" si="13"/>
        <v>0</v>
      </c>
      <c r="F70" s="56">
        <f t="shared" si="9"/>
        <v>0</v>
      </c>
      <c r="G70" s="56">
        <f t="shared" si="14"/>
        <v>0</v>
      </c>
      <c r="H70" s="56">
        <f t="shared" si="10"/>
        <v>0</v>
      </c>
      <c r="I70" s="56">
        <f t="shared" si="15"/>
        <v>0</v>
      </c>
      <c r="J70" s="56">
        <f t="shared" si="16"/>
        <v>0</v>
      </c>
      <c r="K70" s="56">
        <f t="shared" si="17"/>
        <v>0</v>
      </c>
      <c r="L70" s="56">
        <f t="shared" si="11"/>
        <v>0</v>
      </c>
      <c r="M70" s="57">
        <f t="shared" si="18"/>
        <v>0</v>
      </c>
      <c r="N70" s="58">
        <f t="shared" si="19"/>
        <v>0</v>
      </c>
      <c r="O70" s="56">
        <f t="shared" si="20"/>
        <v>0</v>
      </c>
      <c r="P70" s="49" t="e">
        <f t="shared" si="21"/>
        <v>#DIV/0!</v>
      </c>
    </row>
    <row r="71" spans="2:16" x14ac:dyDescent="0.25">
      <c r="B71" s="41">
        <f t="shared" si="12"/>
        <v>0</v>
      </c>
      <c r="C71" s="38">
        <f t="shared" si="13"/>
        <v>0</v>
      </c>
      <c r="D71" s="41">
        <f t="shared" si="13"/>
        <v>0</v>
      </c>
      <c r="E71" s="41">
        <f t="shared" si="13"/>
        <v>0</v>
      </c>
      <c r="F71" s="56">
        <f t="shared" si="9"/>
        <v>0</v>
      </c>
      <c r="G71" s="56">
        <f t="shared" si="14"/>
        <v>0</v>
      </c>
      <c r="H71" s="56">
        <f t="shared" si="10"/>
        <v>0</v>
      </c>
      <c r="I71" s="56">
        <f t="shared" si="15"/>
        <v>0</v>
      </c>
      <c r="J71" s="56">
        <f t="shared" si="16"/>
        <v>0</v>
      </c>
      <c r="K71" s="56">
        <f t="shared" si="17"/>
        <v>0</v>
      </c>
      <c r="L71" s="56">
        <f t="shared" si="11"/>
        <v>0</v>
      </c>
      <c r="M71" s="57">
        <f t="shared" si="18"/>
        <v>0</v>
      </c>
      <c r="N71" s="58">
        <f t="shared" si="19"/>
        <v>0</v>
      </c>
      <c r="O71" s="56">
        <f t="shared" si="20"/>
        <v>0</v>
      </c>
      <c r="P71" s="49" t="e">
        <f t="shared" si="21"/>
        <v>#DIV/0!</v>
      </c>
    </row>
    <row r="72" spans="2:16" x14ac:dyDescent="0.25">
      <c r="B72" s="41">
        <f t="shared" si="12"/>
        <v>0</v>
      </c>
      <c r="C72" s="38">
        <f t="shared" si="13"/>
        <v>0</v>
      </c>
      <c r="D72" s="41">
        <f t="shared" si="13"/>
        <v>0</v>
      </c>
      <c r="E72" s="41">
        <f t="shared" si="13"/>
        <v>0</v>
      </c>
      <c r="F72" s="56">
        <f t="shared" si="9"/>
        <v>0</v>
      </c>
      <c r="G72" s="56">
        <f t="shared" si="14"/>
        <v>0</v>
      </c>
      <c r="H72" s="56">
        <f t="shared" si="10"/>
        <v>0</v>
      </c>
      <c r="I72" s="56">
        <f t="shared" si="15"/>
        <v>0</v>
      </c>
      <c r="J72" s="56">
        <f t="shared" si="16"/>
        <v>0</v>
      </c>
      <c r="K72" s="56">
        <f t="shared" si="17"/>
        <v>0</v>
      </c>
      <c r="L72" s="56">
        <f t="shared" si="11"/>
        <v>0</v>
      </c>
      <c r="M72" s="57">
        <f t="shared" si="18"/>
        <v>0</v>
      </c>
      <c r="N72" s="58">
        <f t="shared" si="19"/>
        <v>0</v>
      </c>
      <c r="O72" s="56">
        <f t="shared" si="20"/>
        <v>0</v>
      </c>
      <c r="P72" s="49" t="e">
        <f t="shared" si="21"/>
        <v>#DIV/0!</v>
      </c>
    </row>
    <row r="73" spans="2:16" x14ac:dyDescent="0.25">
      <c r="B73" s="41">
        <f t="shared" si="12"/>
        <v>0</v>
      </c>
      <c r="C73" s="38">
        <f t="shared" si="13"/>
        <v>0</v>
      </c>
      <c r="D73" s="41">
        <f t="shared" si="13"/>
        <v>0</v>
      </c>
      <c r="E73" s="41">
        <f t="shared" si="13"/>
        <v>0</v>
      </c>
      <c r="F73" s="56">
        <f t="shared" si="9"/>
        <v>0</v>
      </c>
      <c r="G73" s="56">
        <f t="shared" si="14"/>
        <v>0</v>
      </c>
      <c r="H73" s="56">
        <f t="shared" si="10"/>
        <v>0</v>
      </c>
      <c r="I73" s="56">
        <f t="shared" si="15"/>
        <v>0</v>
      </c>
      <c r="J73" s="56">
        <f t="shared" si="16"/>
        <v>0</v>
      </c>
      <c r="K73" s="56">
        <f t="shared" si="17"/>
        <v>0</v>
      </c>
      <c r="L73" s="56">
        <f t="shared" si="11"/>
        <v>0</v>
      </c>
      <c r="M73" s="57">
        <f t="shared" si="18"/>
        <v>0</v>
      </c>
      <c r="N73" s="58">
        <f t="shared" si="19"/>
        <v>0</v>
      </c>
      <c r="O73" s="56">
        <f t="shared" si="20"/>
        <v>0</v>
      </c>
      <c r="P73" s="49" t="e">
        <f t="shared" si="21"/>
        <v>#DIV/0!</v>
      </c>
    </row>
    <row r="74" spans="2:16" x14ac:dyDescent="0.25">
      <c r="B74" s="41">
        <f t="shared" si="12"/>
        <v>0</v>
      </c>
      <c r="C74" s="38">
        <f t="shared" si="12"/>
        <v>0</v>
      </c>
      <c r="D74" s="41">
        <f t="shared" si="12"/>
        <v>0</v>
      </c>
      <c r="E74" s="41">
        <f t="shared" si="12"/>
        <v>0</v>
      </c>
      <c r="F74" s="56">
        <f t="shared" si="9"/>
        <v>0</v>
      </c>
      <c r="G74" s="56">
        <f t="shared" si="14"/>
        <v>0</v>
      </c>
      <c r="H74" s="56">
        <f t="shared" si="10"/>
        <v>0</v>
      </c>
      <c r="I74" s="56">
        <f t="shared" si="15"/>
        <v>0</v>
      </c>
      <c r="J74" s="56">
        <f t="shared" si="16"/>
        <v>0</v>
      </c>
      <c r="K74" s="56">
        <f t="shared" si="17"/>
        <v>0</v>
      </c>
      <c r="L74" s="56">
        <f t="shared" si="11"/>
        <v>0</v>
      </c>
      <c r="M74" s="57">
        <f t="shared" si="18"/>
        <v>0</v>
      </c>
      <c r="N74" s="58">
        <f t="shared" si="19"/>
        <v>0</v>
      </c>
      <c r="O74" s="56">
        <f t="shared" si="20"/>
        <v>0</v>
      </c>
      <c r="P74" s="49" t="e">
        <f t="shared" si="21"/>
        <v>#DIV/0!</v>
      </c>
    </row>
    <row r="75" spans="2:16" x14ac:dyDescent="0.25">
      <c r="B75" s="41">
        <f t="shared" ref="B75:E82" si="22">B37</f>
        <v>0</v>
      </c>
      <c r="C75" s="38">
        <f t="shared" si="22"/>
        <v>0</v>
      </c>
      <c r="D75" s="41">
        <f t="shared" si="22"/>
        <v>0</v>
      </c>
      <c r="E75" s="41">
        <f t="shared" si="22"/>
        <v>0</v>
      </c>
      <c r="F75" s="56">
        <f t="shared" si="9"/>
        <v>0</v>
      </c>
      <c r="G75" s="56">
        <f t="shared" si="14"/>
        <v>0</v>
      </c>
      <c r="H75" s="56">
        <f t="shared" si="10"/>
        <v>0</v>
      </c>
      <c r="I75" s="56">
        <f t="shared" si="15"/>
        <v>0</v>
      </c>
      <c r="J75" s="56">
        <f t="shared" si="16"/>
        <v>0</v>
      </c>
      <c r="K75" s="56">
        <f t="shared" si="17"/>
        <v>0</v>
      </c>
      <c r="L75" s="56">
        <f t="shared" si="11"/>
        <v>0</v>
      </c>
      <c r="M75" s="57">
        <f t="shared" si="18"/>
        <v>0</v>
      </c>
      <c r="N75" s="58">
        <f t="shared" si="19"/>
        <v>0</v>
      </c>
      <c r="O75" s="56">
        <f t="shared" si="20"/>
        <v>0</v>
      </c>
      <c r="P75" s="49" t="e">
        <f t="shared" si="21"/>
        <v>#DIV/0!</v>
      </c>
    </row>
    <row r="76" spans="2:16" x14ac:dyDescent="0.25">
      <c r="B76" s="41">
        <f t="shared" si="22"/>
        <v>0</v>
      </c>
      <c r="C76" s="38">
        <f t="shared" si="22"/>
        <v>0</v>
      </c>
      <c r="D76" s="41">
        <f t="shared" si="22"/>
        <v>0</v>
      </c>
      <c r="E76" s="41">
        <f t="shared" si="22"/>
        <v>0</v>
      </c>
      <c r="F76" s="56">
        <f t="shared" si="9"/>
        <v>0</v>
      </c>
      <c r="G76" s="56">
        <f t="shared" si="14"/>
        <v>0</v>
      </c>
      <c r="H76" s="56">
        <f t="shared" si="10"/>
        <v>0</v>
      </c>
      <c r="I76" s="56">
        <f t="shared" si="15"/>
        <v>0</v>
      </c>
      <c r="J76" s="56">
        <f t="shared" si="16"/>
        <v>0</v>
      </c>
      <c r="K76" s="56">
        <f t="shared" si="17"/>
        <v>0</v>
      </c>
      <c r="L76" s="56">
        <f t="shared" si="11"/>
        <v>0</v>
      </c>
      <c r="M76" s="57">
        <f t="shared" si="18"/>
        <v>0</v>
      </c>
      <c r="N76" s="58">
        <f t="shared" si="19"/>
        <v>0</v>
      </c>
      <c r="O76" s="56">
        <f t="shared" si="20"/>
        <v>0</v>
      </c>
      <c r="P76" s="49" t="e">
        <f t="shared" si="21"/>
        <v>#DIV/0!</v>
      </c>
    </row>
    <row r="77" spans="2:16" x14ac:dyDescent="0.25">
      <c r="B77" s="41">
        <f t="shared" si="22"/>
        <v>0</v>
      </c>
      <c r="C77" s="38">
        <f t="shared" si="22"/>
        <v>0</v>
      </c>
      <c r="D77" s="41">
        <f t="shared" si="22"/>
        <v>0</v>
      </c>
      <c r="E77" s="41">
        <f t="shared" si="22"/>
        <v>0</v>
      </c>
      <c r="F77" s="56">
        <f t="shared" si="9"/>
        <v>0</v>
      </c>
      <c r="G77" s="56">
        <f t="shared" si="14"/>
        <v>0</v>
      </c>
      <c r="H77" s="56">
        <f t="shared" si="10"/>
        <v>0</v>
      </c>
      <c r="I77" s="56">
        <f t="shared" si="15"/>
        <v>0</v>
      </c>
      <c r="J77" s="56">
        <f t="shared" si="16"/>
        <v>0</v>
      </c>
      <c r="K77" s="56">
        <f t="shared" si="17"/>
        <v>0</v>
      </c>
      <c r="L77" s="56">
        <f t="shared" si="11"/>
        <v>0</v>
      </c>
      <c r="M77" s="57">
        <f t="shared" si="18"/>
        <v>0</v>
      </c>
      <c r="N77" s="58">
        <f t="shared" si="19"/>
        <v>0</v>
      </c>
      <c r="O77" s="56">
        <f t="shared" si="20"/>
        <v>0</v>
      </c>
      <c r="P77" s="49" t="e">
        <f t="shared" si="21"/>
        <v>#DIV/0!</v>
      </c>
    </row>
    <row r="78" spans="2:16" x14ac:dyDescent="0.25">
      <c r="B78" s="41">
        <f t="shared" si="22"/>
        <v>0</v>
      </c>
      <c r="C78" s="38">
        <f t="shared" si="22"/>
        <v>0</v>
      </c>
      <c r="D78" s="41">
        <f t="shared" si="22"/>
        <v>0</v>
      </c>
      <c r="E78" s="41">
        <f t="shared" si="22"/>
        <v>0</v>
      </c>
      <c r="F78" s="56">
        <f t="shared" si="9"/>
        <v>0</v>
      </c>
      <c r="G78" s="56">
        <f t="shared" si="14"/>
        <v>0</v>
      </c>
      <c r="H78" s="56">
        <f t="shared" si="10"/>
        <v>0</v>
      </c>
      <c r="I78" s="56">
        <f t="shared" si="15"/>
        <v>0</v>
      </c>
      <c r="J78" s="56">
        <f t="shared" si="16"/>
        <v>0</v>
      </c>
      <c r="K78" s="56">
        <f t="shared" si="17"/>
        <v>0</v>
      </c>
      <c r="L78" s="56">
        <f t="shared" si="11"/>
        <v>0</v>
      </c>
      <c r="M78" s="57">
        <f t="shared" si="18"/>
        <v>0</v>
      </c>
      <c r="N78" s="58">
        <f t="shared" si="19"/>
        <v>0</v>
      </c>
      <c r="O78" s="56">
        <f t="shared" si="20"/>
        <v>0</v>
      </c>
      <c r="P78" s="49" t="e">
        <f t="shared" si="21"/>
        <v>#DIV/0!</v>
      </c>
    </row>
    <row r="79" spans="2:16" x14ac:dyDescent="0.25">
      <c r="B79" s="41">
        <f t="shared" si="22"/>
        <v>0</v>
      </c>
      <c r="C79" s="38">
        <f t="shared" si="22"/>
        <v>0</v>
      </c>
      <c r="D79" s="41">
        <f t="shared" si="22"/>
        <v>0</v>
      </c>
      <c r="E79" s="41">
        <f t="shared" si="22"/>
        <v>0</v>
      </c>
      <c r="F79" s="56">
        <f t="shared" si="9"/>
        <v>0</v>
      </c>
      <c r="G79" s="56">
        <f t="shared" si="14"/>
        <v>0</v>
      </c>
      <c r="H79" s="56">
        <f t="shared" si="10"/>
        <v>0</v>
      </c>
      <c r="I79" s="56">
        <f t="shared" si="15"/>
        <v>0</v>
      </c>
      <c r="J79" s="56">
        <f t="shared" si="16"/>
        <v>0</v>
      </c>
      <c r="K79" s="56">
        <f t="shared" si="17"/>
        <v>0</v>
      </c>
      <c r="L79" s="56">
        <f t="shared" si="11"/>
        <v>0</v>
      </c>
      <c r="M79" s="57">
        <f t="shared" si="18"/>
        <v>0</v>
      </c>
      <c r="N79" s="58">
        <f t="shared" si="19"/>
        <v>0</v>
      </c>
      <c r="O79" s="56">
        <f t="shared" si="20"/>
        <v>0</v>
      </c>
      <c r="P79" s="49" t="e">
        <f t="shared" si="21"/>
        <v>#DIV/0!</v>
      </c>
    </row>
    <row r="80" spans="2:16" x14ac:dyDescent="0.25">
      <c r="B80" s="41">
        <f t="shared" si="22"/>
        <v>0</v>
      </c>
      <c r="C80" s="38">
        <f t="shared" si="22"/>
        <v>0</v>
      </c>
      <c r="D80" s="41">
        <f t="shared" si="22"/>
        <v>0</v>
      </c>
      <c r="E80" s="41">
        <f t="shared" si="22"/>
        <v>0</v>
      </c>
      <c r="F80" s="56">
        <f t="shared" si="9"/>
        <v>0</v>
      </c>
      <c r="G80" s="56">
        <f t="shared" si="14"/>
        <v>0</v>
      </c>
      <c r="H80" s="56">
        <f t="shared" si="10"/>
        <v>0</v>
      </c>
      <c r="I80" s="56">
        <f t="shared" si="15"/>
        <v>0</v>
      </c>
      <c r="J80" s="56">
        <f t="shared" si="16"/>
        <v>0</v>
      </c>
      <c r="K80" s="56">
        <f t="shared" si="17"/>
        <v>0</v>
      </c>
      <c r="L80" s="56">
        <f t="shared" si="11"/>
        <v>0</v>
      </c>
      <c r="M80" s="57">
        <f t="shared" si="18"/>
        <v>0</v>
      </c>
      <c r="N80" s="58">
        <f t="shared" si="19"/>
        <v>0</v>
      </c>
      <c r="O80" s="56">
        <f t="shared" si="20"/>
        <v>0</v>
      </c>
      <c r="P80" s="49" t="e">
        <f t="shared" si="21"/>
        <v>#DIV/0!</v>
      </c>
    </row>
    <row r="81" spans="2:16" x14ac:dyDescent="0.25">
      <c r="B81" s="41">
        <f t="shared" si="22"/>
        <v>0</v>
      </c>
      <c r="C81" s="38">
        <f t="shared" si="22"/>
        <v>0</v>
      </c>
      <c r="D81" s="41">
        <f t="shared" si="22"/>
        <v>0</v>
      </c>
      <c r="E81" s="41">
        <f t="shared" si="22"/>
        <v>0</v>
      </c>
      <c r="F81" s="56">
        <f t="shared" si="9"/>
        <v>0</v>
      </c>
      <c r="G81" s="56">
        <f t="shared" si="14"/>
        <v>0</v>
      </c>
      <c r="H81" s="56">
        <f t="shared" si="10"/>
        <v>0</v>
      </c>
      <c r="I81" s="56">
        <f t="shared" si="15"/>
        <v>0</v>
      </c>
      <c r="J81" s="56">
        <f t="shared" si="16"/>
        <v>0</v>
      </c>
      <c r="K81" s="56">
        <f t="shared" si="17"/>
        <v>0</v>
      </c>
      <c r="L81" s="56">
        <f t="shared" si="11"/>
        <v>0</v>
      </c>
      <c r="M81" s="57">
        <f t="shared" si="18"/>
        <v>0</v>
      </c>
      <c r="N81" s="58">
        <f t="shared" si="19"/>
        <v>0</v>
      </c>
      <c r="O81" s="56">
        <f t="shared" si="20"/>
        <v>0</v>
      </c>
      <c r="P81" s="49" t="e">
        <f t="shared" si="21"/>
        <v>#DIV/0!</v>
      </c>
    </row>
    <row r="82" spans="2:16" x14ac:dyDescent="0.25">
      <c r="B82" s="41">
        <f t="shared" si="22"/>
        <v>0</v>
      </c>
      <c r="C82" s="38">
        <f t="shared" si="22"/>
        <v>0</v>
      </c>
      <c r="D82" s="41">
        <f t="shared" si="22"/>
        <v>0</v>
      </c>
      <c r="E82" s="41">
        <f t="shared" si="22"/>
        <v>0</v>
      </c>
      <c r="F82" s="56">
        <f t="shared" si="9"/>
        <v>0</v>
      </c>
      <c r="G82" s="56">
        <f t="shared" si="14"/>
        <v>0</v>
      </c>
      <c r="H82" s="56">
        <f t="shared" si="10"/>
        <v>0</v>
      </c>
      <c r="I82" s="56">
        <f t="shared" si="15"/>
        <v>0</v>
      </c>
      <c r="J82" s="56">
        <f t="shared" si="16"/>
        <v>0</v>
      </c>
      <c r="K82" s="56">
        <f t="shared" si="17"/>
        <v>0</v>
      </c>
      <c r="L82" s="56">
        <f t="shared" si="11"/>
        <v>0</v>
      </c>
      <c r="M82" s="57">
        <f t="shared" si="18"/>
        <v>0</v>
      </c>
      <c r="N82" s="58">
        <f t="shared" si="19"/>
        <v>0</v>
      </c>
      <c r="O82" s="56">
        <f t="shared" si="20"/>
        <v>0</v>
      </c>
      <c r="P82" s="49" t="e">
        <f t="shared" si="21"/>
        <v>#DIV/0!</v>
      </c>
    </row>
    <row r="83" spans="2:16" x14ac:dyDescent="0.25">
      <c r="B83" s="34"/>
      <c r="C83" s="34"/>
      <c r="D83" s="34"/>
      <c r="E83" s="34"/>
      <c r="F83" s="34"/>
      <c r="G83" s="43"/>
      <c r="H83" s="43"/>
      <c r="I83" s="34"/>
      <c r="J83" s="44"/>
      <c r="K83" s="34"/>
      <c r="L83" s="34"/>
      <c r="M83" s="34"/>
      <c r="N83" s="50"/>
      <c r="O83" s="46"/>
      <c r="P83" s="51"/>
    </row>
    <row r="84" spans="2:16" ht="18.75" thickBot="1" x14ac:dyDescent="0.3">
      <c r="B84" s="187" t="s">
        <v>33</v>
      </c>
      <c r="C84" s="187"/>
      <c r="D84" s="187"/>
      <c r="E84" s="188"/>
      <c r="F84" s="59">
        <f t="shared" ref="F84:O84" si="23">SUM(F57:F82)</f>
        <v>0</v>
      </c>
      <c r="G84" s="60">
        <f t="shared" si="23"/>
        <v>0</v>
      </c>
      <c r="H84" s="60">
        <f t="shared" si="23"/>
        <v>0</v>
      </c>
      <c r="I84" s="59">
        <f t="shared" si="23"/>
        <v>0</v>
      </c>
      <c r="J84" s="59">
        <f t="shared" si="23"/>
        <v>0</v>
      </c>
      <c r="K84" s="59">
        <f t="shared" si="23"/>
        <v>0</v>
      </c>
      <c r="L84" s="59">
        <f t="shared" si="23"/>
        <v>0</v>
      </c>
      <c r="M84" s="61">
        <f t="shared" si="23"/>
        <v>0</v>
      </c>
      <c r="N84" s="62">
        <f t="shared" si="23"/>
        <v>0</v>
      </c>
      <c r="O84" s="63">
        <f t="shared" si="23"/>
        <v>0</v>
      </c>
      <c r="P84" s="52" t="e">
        <f>O84/N84</f>
        <v>#DIV/0!</v>
      </c>
    </row>
    <row r="85" spans="2:16" ht="13.5" thickTop="1" x14ac:dyDescent="0.25"/>
  </sheetData>
  <protectedRanges>
    <protectedRange sqref="K19:M44" name="Donnees_entree_3"/>
    <protectedRange sqref="G19:I44" name="Donnees_entree_2"/>
    <protectedRange sqref="B19:E44" name="Donnees_entree_1"/>
    <protectedRange sqref="N17" name="Donnees_primaires_2"/>
    <protectedRange sqref="J17" name="Donnees_primaires_1"/>
  </protectedRanges>
  <mergeCells count="11">
    <mergeCell ref="B84:E84"/>
    <mergeCell ref="B2:P2"/>
    <mergeCell ref="F16:J16"/>
    <mergeCell ref="K16:N16"/>
    <mergeCell ref="F17:H17"/>
    <mergeCell ref="K17:L17"/>
    <mergeCell ref="F54:K54"/>
    <mergeCell ref="L54:M54"/>
    <mergeCell ref="N54:P55"/>
    <mergeCell ref="F55:G55"/>
    <mergeCell ref="I55:M55"/>
  </mergeCells>
  <dataValidations count="3">
    <dataValidation type="list" allowBlank="1" showInputMessage="1" showErrorMessage="1" sqref="J17 N17 E19:E44" xr:uid="{00000000-0002-0000-0400-000000000000}">
      <formula1>$AG$42:$AG$43</formula1>
    </dataValidation>
    <dataValidation type="list" allowBlank="1" showInputMessage="1" showErrorMessage="1" sqref="C19:C44" xr:uid="{00000000-0002-0000-0400-000001000000}">
      <formula1>$AG$19:$AG$30</formula1>
    </dataValidation>
    <dataValidation type="list" allowBlank="1" showInputMessage="1" showErrorMessage="1" sqref="D19:D44" xr:uid="{00000000-0002-0000-0400-000002000000}">
      <formula1>$AH$19:$AH$20</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39997558519241921"/>
  </sheetPr>
  <dimension ref="B1:AR85"/>
  <sheetViews>
    <sheetView showGridLines="0" workbookViewId="0">
      <selection activeCell="B2" sqref="B2:P2"/>
    </sheetView>
  </sheetViews>
  <sheetFormatPr baseColWidth="10" defaultRowHeight="12.75" x14ac:dyDescent="0.25"/>
  <cols>
    <col min="1" max="1" width="3.5703125" style="1" customWidth="1"/>
    <col min="2" max="2" width="22.28515625" style="1" customWidth="1"/>
    <col min="3" max="3" width="35.7109375" style="1" bestFit="1" customWidth="1"/>
    <col min="4" max="4" width="25.28515625" style="1" bestFit="1" customWidth="1"/>
    <col min="5" max="16" width="16.7109375" style="1" customWidth="1"/>
    <col min="17" max="17" width="3.5703125" style="1" customWidth="1"/>
    <col min="18" max="18" width="11.42578125" style="1"/>
    <col min="19" max="20" width="11.42578125" style="1" customWidth="1"/>
    <col min="21" max="21" width="11.42578125" style="1" hidden="1" customWidth="1"/>
    <col min="22" max="22" width="38" style="1" hidden="1" customWidth="1"/>
    <col min="23" max="23" width="25.28515625" style="1" hidden="1" customWidth="1"/>
    <col min="24" max="24" width="5.5703125" style="1" hidden="1" customWidth="1"/>
    <col min="25" max="31" width="14.7109375" style="1" hidden="1" customWidth="1"/>
    <col min="32" max="42" width="11.42578125" style="1" hidden="1" customWidth="1"/>
    <col min="43" max="43" width="11.42578125" style="1" customWidth="1"/>
    <col min="44" max="16384" width="11.42578125" style="1"/>
  </cols>
  <sheetData>
    <row r="1" spans="2:16" ht="13.5" thickBot="1" x14ac:dyDescent="0.3"/>
    <row r="2" spans="2:16" ht="14.25" thickTop="1" thickBot="1" x14ac:dyDescent="0.3">
      <c r="B2" s="165" t="s">
        <v>154</v>
      </c>
      <c r="C2" s="166"/>
      <c r="D2" s="166"/>
      <c r="E2" s="166"/>
      <c r="F2" s="166"/>
      <c r="G2" s="166"/>
      <c r="H2" s="166"/>
      <c r="I2" s="166"/>
      <c r="J2" s="166"/>
      <c r="K2" s="166"/>
      <c r="L2" s="166"/>
      <c r="M2" s="166"/>
      <c r="N2" s="166"/>
      <c r="O2" s="166"/>
      <c r="P2" s="167"/>
    </row>
    <row r="3" spans="2:16" ht="13.5" thickTop="1" x14ac:dyDescent="0.25"/>
    <row r="4" spans="2:16" x14ac:dyDescent="0.25">
      <c r="B4" s="1" t="s">
        <v>1</v>
      </c>
      <c r="C4" s="53">
        <f>'1_Infos_generales'!$C$8:$D$8</f>
        <v>0</v>
      </c>
      <c r="D4" s="34"/>
      <c r="E4" s="34"/>
      <c r="F4" s="34"/>
      <c r="G4" s="34"/>
      <c r="H4" s="34"/>
      <c r="I4" s="34"/>
      <c r="J4" s="34"/>
      <c r="K4" s="34"/>
      <c r="L4" s="34"/>
      <c r="M4" s="34"/>
      <c r="N4" s="34"/>
      <c r="O4" s="34"/>
      <c r="P4" s="34"/>
    </row>
    <row r="6" spans="2:16" x14ac:dyDescent="0.25">
      <c r="B6" s="1" t="s">
        <v>95</v>
      </c>
      <c r="C6" s="34" t="str">
        <f>'1_Infos_generales'!$C$14</f>
        <v>Année 2023</v>
      </c>
    </row>
    <row r="8" spans="2:16" x14ac:dyDescent="0.25">
      <c r="B8" s="143" t="s">
        <v>96</v>
      </c>
      <c r="C8" s="143"/>
      <c r="D8" s="143"/>
      <c r="E8" s="143"/>
      <c r="F8" s="143"/>
      <c r="G8" s="143"/>
      <c r="H8" s="143"/>
      <c r="I8" s="143"/>
      <c r="J8" s="143"/>
      <c r="K8" s="143"/>
      <c r="L8" s="143"/>
      <c r="M8" s="143"/>
      <c r="N8" s="143"/>
      <c r="O8" s="143"/>
      <c r="P8" s="143"/>
    </row>
    <row r="10" spans="2:16" x14ac:dyDescent="0.25">
      <c r="B10" s="1" t="s">
        <v>434</v>
      </c>
      <c r="I10" s="1" t="s">
        <v>98</v>
      </c>
    </row>
    <row r="11" spans="2:16" x14ac:dyDescent="0.25">
      <c r="B11" s="1" t="s">
        <v>109</v>
      </c>
      <c r="I11" s="1" t="s">
        <v>331</v>
      </c>
    </row>
    <row r="12" spans="2:16" x14ac:dyDescent="0.25">
      <c r="I12" s="1" t="s">
        <v>415</v>
      </c>
    </row>
    <row r="13" spans="2:16" x14ac:dyDescent="0.25">
      <c r="B13" s="1" t="s">
        <v>413</v>
      </c>
      <c r="I13" s="1" t="s">
        <v>332</v>
      </c>
    </row>
    <row r="14" spans="2:16" x14ac:dyDescent="0.25">
      <c r="B14" s="1" t="s">
        <v>330</v>
      </c>
      <c r="I14" s="1" t="s">
        <v>416</v>
      </c>
    </row>
    <row r="15" spans="2:16" x14ac:dyDescent="0.25">
      <c r="B15" s="1" t="s">
        <v>410</v>
      </c>
    </row>
    <row r="16" spans="2:16" ht="13.5" thickBot="1" x14ac:dyDescent="0.3">
      <c r="F16" s="189" t="s">
        <v>419</v>
      </c>
      <c r="G16" s="189"/>
      <c r="H16" s="189"/>
      <c r="I16" s="189"/>
      <c r="J16" s="190"/>
      <c r="K16" s="189" t="s">
        <v>230</v>
      </c>
      <c r="L16" s="189"/>
      <c r="M16" s="189"/>
      <c r="N16" s="190"/>
    </row>
    <row r="17" spans="2:44" ht="27" thickTop="1" thickBot="1" x14ac:dyDescent="0.3">
      <c r="B17" s="152" t="s">
        <v>425</v>
      </c>
      <c r="F17" s="191" t="s">
        <v>99</v>
      </c>
      <c r="G17" s="191"/>
      <c r="H17" s="191"/>
      <c r="I17" s="142" t="s">
        <v>57</v>
      </c>
      <c r="J17" s="148" t="s">
        <v>8</v>
      </c>
      <c r="K17" s="192" t="s">
        <v>100</v>
      </c>
      <c r="L17" s="191"/>
      <c r="M17" s="142" t="s">
        <v>57</v>
      </c>
      <c r="N17" s="148" t="s">
        <v>8</v>
      </c>
    </row>
    <row r="18" spans="2:44" ht="81" thickTop="1" x14ac:dyDescent="0.25">
      <c r="B18" s="37" t="s">
        <v>414</v>
      </c>
      <c r="C18" s="38" t="s">
        <v>228</v>
      </c>
      <c r="D18" s="41" t="s">
        <v>138</v>
      </c>
      <c r="E18" s="40" t="s">
        <v>65</v>
      </c>
      <c r="F18" s="140" t="s">
        <v>227</v>
      </c>
      <c r="G18" s="36" t="s">
        <v>44</v>
      </c>
      <c r="H18" s="36" t="s">
        <v>45</v>
      </c>
      <c r="I18" s="138" t="s">
        <v>46</v>
      </c>
      <c r="J18" s="126" t="s">
        <v>34</v>
      </c>
      <c r="K18" s="36" t="s">
        <v>44</v>
      </c>
      <c r="L18" s="36" t="s">
        <v>45</v>
      </c>
      <c r="M18" s="138" t="s">
        <v>46</v>
      </c>
      <c r="N18" s="126" t="s">
        <v>34</v>
      </c>
      <c r="O18" s="12"/>
      <c r="P18" s="12"/>
      <c r="Q18" s="12"/>
      <c r="R18" s="12"/>
      <c r="S18" s="12"/>
      <c r="T18" s="12"/>
      <c r="U18" s="12"/>
      <c r="V18" s="5" t="s">
        <v>11</v>
      </c>
      <c r="W18" s="6" t="s">
        <v>12</v>
      </c>
      <c r="X18" s="19" t="s">
        <v>34</v>
      </c>
      <c r="Y18" s="14" t="s">
        <v>58</v>
      </c>
      <c r="Z18" s="14" t="s">
        <v>59</v>
      </c>
      <c r="AA18" s="14" t="s">
        <v>60</v>
      </c>
      <c r="AB18" s="14" t="s">
        <v>61</v>
      </c>
      <c r="AC18" s="14" t="s">
        <v>62</v>
      </c>
      <c r="AD18" s="14" t="s">
        <v>63</v>
      </c>
      <c r="AE18" s="14" t="s">
        <v>64</v>
      </c>
      <c r="AG18" s="4"/>
      <c r="AH18" s="4" t="s">
        <v>163</v>
      </c>
      <c r="AI18" s="4" t="s">
        <v>164</v>
      </c>
      <c r="AJ18" s="4" t="s">
        <v>165</v>
      </c>
      <c r="AK18" s="4" t="s">
        <v>166</v>
      </c>
      <c r="AL18" s="4" t="s">
        <v>167</v>
      </c>
      <c r="AM18" s="4" t="s">
        <v>174</v>
      </c>
      <c r="AN18" s="4" t="s">
        <v>161</v>
      </c>
      <c r="AO18" s="1" t="s">
        <v>162</v>
      </c>
      <c r="AP18" s="4"/>
      <c r="AQ18" s="4"/>
      <c r="AR18" s="4"/>
    </row>
    <row r="19" spans="2:44" x14ac:dyDescent="0.25">
      <c r="B19" s="144"/>
      <c r="C19" s="149"/>
      <c r="D19" s="144"/>
      <c r="E19" s="151"/>
      <c r="F19" s="141"/>
      <c r="G19" s="150"/>
      <c r="H19" s="150"/>
      <c r="I19" s="150"/>
      <c r="J19" s="41" t="str">
        <f>IF(ISBLANK(D19),"",VLOOKUP($D19,$AG$32:$AH$39,2,FALSE))</f>
        <v/>
      </c>
      <c r="K19" s="150"/>
      <c r="L19" s="150"/>
      <c r="M19" s="150"/>
      <c r="N19" s="41" t="str">
        <f>J19</f>
        <v/>
      </c>
      <c r="U19" s="35" t="str">
        <f>V19&amp;W19</f>
        <v>Bateau_motorisé_capacité≤399tplGazole</v>
      </c>
      <c r="V19" s="13" t="s">
        <v>155</v>
      </c>
      <c r="W19" s="16" t="s">
        <v>15</v>
      </c>
      <c r="X19" s="9" t="s">
        <v>35</v>
      </c>
      <c r="Y19" s="21">
        <v>0.58899999999999997</v>
      </c>
      <c r="Z19" s="20">
        <v>2.57</v>
      </c>
      <c r="AA19" s="20">
        <f>Y19+Z19</f>
        <v>3.1589999999999998</v>
      </c>
      <c r="AB19" s="21"/>
      <c r="AC19" s="23">
        <v>6.8100000000000001E-3</v>
      </c>
      <c r="AD19" s="24">
        <v>2.6200000000000001E-2</v>
      </c>
      <c r="AE19" s="22">
        <f>AB19+AC19+AD19</f>
        <v>3.3009999999999998E-2</v>
      </c>
      <c r="AG19" s="4" t="s">
        <v>163</v>
      </c>
      <c r="AH19" s="4" t="s">
        <v>15</v>
      </c>
      <c r="AI19" s="4" t="s">
        <v>15</v>
      </c>
      <c r="AJ19" s="4" t="s">
        <v>15</v>
      </c>
      <c r="AK19" s="4" t="s">
        <v>15</v>
      </c>
      <c r="AL19" s="4" t="s">
        <v>15</v>
      </c>
      <c r="AM19" s="4" t="s">
        <v>15</v>
      </c>
      <c r="AN19" s="4" t="s">
        <v>15</v>
      </c>
      <c r="AO19" s="4" t="s">
        <v>15</v>
      </c>
      <c r="AP19" s="4"/>
      <c r="AQ19" s="4"/>
      <c r="AR19" s="4"/>
    </row>
    <row r="20" spans="2:44" x14ac:dyDescent="0.25">
      <c r="B20" s="144"/>
      <c r="C20" s="149"/>
      <c r="D20" s="144"/>
      <c r="E20" s="151"/>
      <c r="F20" s="141"/>
      <c r="G20" s="150"/>
      <c r="H20" s="150"/>
      <c r="I20" s="150"/>
      <c r="J20" s="41" t="str">
        <f t="shared" ref="J20:J44" si="0">IF(ISBLANK(D20),"",VLOOKUP($D20,$AG$32:$AH$39,2,FALSE))</f>
        <v/>
      </c>
      <c r="K20" s="150"/>
      <c r="L20" s="150"/>
      <c r="M20" s="150"/>
      <c r="N20" s="41" t="str">
        <f t="shared" ref="N20:N44" si="1">J20</f>
        <v/>
      </c>
      <c r="U20" s="35" t="str">
        <f t="shared" ref="U20:U44" si="2">V20&amp;W20</f>
        <v>Bateau_motorisé_capacité≤399tplÉlectricité</v>
      </c>
      <c r="V20" s="13" t="s">
        <v>155</v>
      </c>
      <c r="W20" s="16" t="s">
        <v>19</v>
      </c>
      <c r="X20" s="9" t="s">
        <v>37</v>
      </c>
      <c r="Y20" s="22">
        <v>5.1299999999999998E-2</v>
      </c>
      <c r="Z20" s="20">
        <v>0</v>
      </c>
      <c r="AA20" s="22">
        <f t="shared" ref="AA20:AA30" si="3">Y20+Z20</f>
        <v>5.1299999999999998E-2</v>
      </c>
      <c r="AB20" s="21"/>
      <c r="AC20" s="22">
        <v>1.38E-2</v>
      </c>
      <c r="AD20" s="26">
        <v>0</v>
      </c>
      <c r="AE20" s="22">
        <f t="shared" ref="AE20:AE30" si="4">AB20+AC20+AD20</f>
        <v>1.38E-2</v>
      </c>
      <c r="AG20" s="4" t="s">
        <v>164</v>
      </c>
      <c r="AH20" s="4" t="s">
        <v>19</v>
      </c>
      <c r="AI20" s="4" t="s">
        <v>19</v>
      </c>
      <c r="AJ20" s="4" t="s">
        <v>19</v>
      </c>
      <c r="AK20" s="4" t="s">
        <v>19</v>
      </c>
      <c r="AL20" s="4"/>
      <c r="AM20" s="4"/>
      <c r="AN20" s="4"/>
      <c r="AO20" s="4"/>
      <c r="AP20" s="4"/>
      <c r="AQ20" s="4"/>
      <c r="AR20" s="4"/>
    </row>
    <row r="21" spans="2:44" x14ac:dyDescent="0.25">
      <c r="B21" s="144"/>
      <c r="C21" s="149"/>
      <c r="D21" s="144"/>
      <c r="E21" s="151"/>
      <c r="F21" s="141"/>
      <c r="G21" s="150"/>
      <c r="H21" s="150"/>
      <c r="I21" s="150"/>
      <c r="J21" s="41" t="str">
        <f t="shared" si="0"/>
        <v/>
      </c>
      <c r="K21" s="150"/>
      <c r="L21" s="150"/>
      <c r="M21" s="150"/>
      <c r="N21" s="41" t="str">
        <f t="shared" si="1"/>
        <v/>
      </c>
      <c r="U21" s="35" t="str">
        <f t="shared" si="2"/>
        <v>Bateau_motorisé_capacité≤649tplGazole</v>
      </c>
      <c r="V21" s="13" t="s">
        <v>156</v>
      </c>
      <c r="W21" s="16" t="s">
        <v>15</v>
      </c>
      <c r="X21" s="9" t="s">
        <v>35</v>
      </c>
      <c r="Y21" s="21">
        <v>0.58899999999999997</v>
      </c>
      <c r="Z21" s="20">
        <v>2.57</v>
      </c>
      <c r="AA21" s="20">
        <f t="shared" si="3"/>
        <v>3.1589999999999998</v>
      </c>
      <c r="AB21" s="21"/>
      <c r="AC21" s="23">
        <v>7.4099999999999999E-3</v>
      </c>
      <c r="AD21" s="24">
        <v>2.8500000000000001E-2</v>
      </c>
      <c r="AE21" s="22">
        <f t="shared" si="4"/>
        <v>3.5909999999999997E-2</v>
      </c>
      <c r="AG21" s="4" t="s">
        <v>165</v>
      </c>
      <c r="AH21" s="4"/>
      <c r="AI21" s="4"/>
      <c r="AJ21" s="4"/>
      <c r="AK21" s="4"/>
      <c r="AL21" s="4"/>
      <c r="AM21" s="4"/>
      <c r="AN21" s="4"/>
      <c r="AO21" s="4"/>
      <c r="AP21" s="4"/>
      <c r="AQ21" s="4"/>
      <c r="AR21" s="4"/>
    </row>
    <row r="22" spans="2:44" x14ac:dyDescent="0.25">
      <c r="B22" s="144"/>
      <c r="C22" s="149"/>
      <c r="D22" s="144"/>
      <c r="E22" s="151"/>
      <c r="F22" s="141"/>
      <c r="G22" s="150"/>
      <c r="H22" s="150"/>
      <c r="I22" s="150"/>
      <c r="J22" s="41" t="str">
        <f t="shared" si="0"/>
        <v/>
      </c>
      <c r="K22" s="150"/>
      <c r="L22" s="150"/>
      <c r="M22" s="150"/>
      <c r="N22" s="41" t="str">
        <f t="shared" si="1"/>
        <v/>
      </c>
      <c r="U22" s="35" t="str">
        <f t="shared" si="2"/>
        <v>Bateau_motorisé_capacité≤649tplÉlectricité</v>
      </c>
      <c r="V22" s="13" t="s">
        <v>156</v>
      </c>
      <c r="W22" s="16" t="s">
        <v>19</v>
      </c>
      <c r="X22" s="9" t="s">
        <v>37</v>
      </c>
      <c r="Y22" s="22">
        <v>5.1299999999999998E-2</v>
      </c>
      <c r="Z22" s="20">
        <v>0</v>
      </c>
      <c r="AA22" s="22">
        <f t="shared" si="3"/>
        <v>5.1299999999999998E-2</v>
      </c>
      <c r="AB22" s="21"/>
      <c r="AC22" s="23">
        <v>8.5599999999999999E-3</v>
      </c>
      <c r="AD22" s="26">
        <v>0</v>
      </c>
      <c r="AE22" s="23">
        <f t="shared" si="4"/>
        <v>8.5599999999999999E-3</v>
      </c>
      <c r="AG22" s="4" t="s">
        <v>166</v>
      </c>
      <c r="AH22" s="4"/>
      <c r="AI22" s="4"/>
      <c r="AJ22" s="4"/>
      <c r="AK22" s="4"/>
      <c r="AL22" s="4"/>
      <c r="AM22" s="4"/>
      <c r="AN22" s="4"/>
      <c r="AO22" s="4"/>
      <c r="AP22" s="4"/>
      <c r="AQ22" s="4"/>
      <c r="AR22" s="4"/>
    </row>
    <row r="23" spans="2:44" x14ac:dyDescent="0.25">
      <c r="B23" s="144"/>
      <c r="C23" s="149"/>
      <c r="D23" s="144"/>
      <c r="E23" s="151"/>
      <c r="F23" s="141"/>
      <c r="G23" s="150"/>
      <c r="H23" s="150"/>
      <c r="I23" s="150"/>
      <c r="J23" s="41" t="str">
        <f t="shared" si="0"/>
        <v/>
      </c>
      <c r="K23" s="150"/>
      <c r="L23" s="150"/>
      <c r="M23" s="150"/>
      <c r="N23" s="41" t="str">
        <f t="shared" si="1"/>
        <v/>
      </c>
      <c r="U23" s="35" t="str">
        <f t="shared" si="2"/>
        <v>Bateau_motorisé_capacité≤999tplGazole</v>
      </c>
      <c r="V23" s="13" t="s">
        <v>157</v>
      </c>
      <c r="W23" s="16" t="s">
        <v>15</v>
      </c>
      <c r="X23" s="9" t="s">
        <v>35</v>
      </c>
      <c r="Y23" s="21">
        <v>0.58899999999999997</v>
      </c>
      <c r="Z23" s="20">
        <v>2.57</v>
      </c>
      <c r="AA23" s="20">
        <f t="shared" si="3"/>
        <v>3.1589999999999998</v>
      </c>
      <c r="AB23" s="21"/>
      <c r="AC23" s="23">
        <v>5.3400000000000001E-3</v>
      </c>
      <c r="AD23" s="24">
        <v>2.0500000000000001E-2</v>
      </c>
      <c r="AE23" s="22">
        <f t="shared" si="4"/>
        <v>2.5840000000000002E-2</v>
      </c>
      <c r="AG23" s="4" t="s">
        <v>167</v>
      </c>
      <c r="AI23" s="4"/>
      <c r="AJ23" s="4"/>
      <c r="AK23" s="4"/>
      <c r="AL23" s="4"/>
      <c r="AM23" s="4"/>
      <c r="AN23" s="4"/>
      <c r="AO23" s="4"/>
      <c r="AP23" s="4"/>
      <c r="AQ23" s="4"/>
      <c r="AR23" s="4"/>
    </row>
    <row r="24" spans="2:44" x14ac:dyDescent="0.25">
      <c r="B24" s="144"/>
      <c r="C24" s="149"/>
      <c r="D24" s="144"/>
      <c r="E24" s="151"/>
      <c r="F24" s="141"/>
      <c r="G24" s="150"/>
      <c r="H24" s="150"/>
      <c r="I24" s="150"/>
      <c r="J24" s="41" t="str">
        <f t="shared" si="0"/>
        <v/>
      </c>
      <c r="K24" s="150"/>
      <c r="L24" s="150"/>
      <c r="M24" s="150"/>
      <c r="N24" s="41" t="str">
        <f t="shared" si="1"/>
        <v/>
      </c>
      <c r="U24" s="35" t="str">
        <f t="shared" si="2"/>
        <v>Bateau_motorisé_capacité≤999tplÉlectricité</v>
      </c>
      <c r="V24" s="13" t="s">
        <v>157</v>
      </c>
      <c r="W24" s="16" t="s">
        <v>19</v>
      </c>
      <c r="X24" s="9" t="s">
        <v>37</v>
      </c>
      <c r="Y24" s="22">
        <v>5.1299999999999998E-2</v>
      </c>
      <c r="Z24" s="20">
        <v>0</v>
      </c>
      <c r="AA24" s="22">
        <f t="shared" si="3"/>
        <v>5.1299999999999998E-2</v>
      </c>
      <c r="AB24" s="22"/>
      <c r="AC24" s="23">
        <v>5.7299999999999999E-3</v>
      </c>
      <c r="AD24" s="26">
        <v>0</v>
      </c>
      <c r="AE24" s="23">
        <f t="shared" si="4"/>
        <v>5.7299999999999999E-3</v>
      </c>
      <c r="AG24" s="4" t="s">
        <v>174</v>
      </c>
      <c r="AH24" s="4"/>
      <c r="AI24" s="4"/>
      <c r="AJ24" s="4"/>
      <c r="AK24" s="4"/>
      <c r="AL24" s="4"/>
      <c r="AM24" s="4"/>
      <c r="AN24" s="4"/>
      <c r="AO24" s="4"/>
      <c r="AP24" s="4"/>
      <c r="AQ24" s="4"/>
      <c r="AR24" s="4"/>
    </row>
    <row r="25" spans="2:44" x14ac:dyDescent="0.25">
      <c r="B25" s="144"/>
      <c r="C25" s="149"/>
      <c r="D25" s="144"/>
      <c r="E25" s="151"/>
      <c r="F25" s="141"/>
      <c r="G25" s="150"/>
      <c r="H25" s="150"/>
      <c r="I25" s="150"/>
      <c r="J25" s="41" t="str">
        <f t="shared" si="0"/>
        <v/>
      </c>
      <c r="K25" s="150"/>
      <c r="L25" s="150"/>
      <c r="M25" s="150"/>
      <c r="N25" s="41" t="str">
        <f t="shared" si="1"/>
        <v/>
      </c>
      <c r="U25" s="35" t="str">
        <f t="shared" si="2"/>
        <v>Bateau_motorisé_capacité≤1499tplGazole</v>
      </c>
      <c r="V25" s="13" t="s">
        <v>158</v>
      </c>
      <c r="W25" s="16" t="s">
        <v>15</v>
      </c>
      <c r="X25" s="9" t="s">
        <v>35</v>
      </c>
      <c r="Y25" s="21">
        <v>0.58899999999999997</v>
      </c>
      <c r="Z25" s="20">
        <v>2.57</v>
      </c>
      <c r="AA25" s="20">
        <f t="shared" si="3"/>
        <v>3.1589999999999998</v>
      </c>
      <c r="AB25" s="22"/>
      <c r="AC25" s="23">
        <v>6.1500000000000001E-3</v>
      </c>
      <c r="AD25" s="24">
        <v>2.3599999999999999E-2</v>
      </c>
      <c r="AE25" s="22">
        <f t="shared" si="4"/>
        <v>2.9749999999999999E-2</v>
      </c>
      <c r="AG25" s="4" t="s">
        <v>161</v>
      </c>
      <c r="AH25" s="4"/>
      <c r="AI25" s="4"/>
      <c r="AJ25" s="4"/>
      <c r="AK25" s="4"/>
      <c r="AL25" s="4"/>
      <c r="AM25" s="4"/>
      <c r="AN25" s="4"/>
      <c r="AO25" s="4"/>
      <c r="AP25" s="4"/>
      <c r="AQ25" s="4"/>
      <c r="AR25" s="4"/>
    </row>
    <row r="26" spans="2:44" x14ac:dyDescent="0.25">
      <c r="B26" s="144"/>
      <c r="C26" s="149"/>
      <c r="D26" s="144"/>
      <c r="E26" s="151"/>
      <c r="F26" s="141"/>
      <c r="G26" s="150"/>
      <c r="H26" s="150"/>
      <c r="I26" s="150"/>
      <c r="J26" s="41" t="str">
        <f t="shared" si="0"/>
        <v/>
      </c>
      <c r="K26" s="150"/>
      <c r="L26" s="150"/>
      <c r="M26" s="150"/>
      <c r="N26" s="41" t="str">
        <f t="shared" si="1"/>
        <v/>
      </c>
      <c r="U26" s="35" t="str">
        <f t="shared" si="2"/>
        <v>Bateau_motorisé_capacité≤1499tplÉlectricité</v>
      </c>
      <c r="V26" s="13" t="s">
        <v>158</v>
      </c>
      <c r="W26" s="16" t="s">
        <v>19</v>
      </c>
      <c r="X26" s="9" t="s">
        <v>37</v>
      </c>
      <c r="Y26" s="22">
        <v>5.1299999999999998E-2</v>
      </c>
      <c r="Z26" s="20">
        <v>0</v>
      </c>
      <c r="AA26" s="22">
        <f t="shared" si="3"/>
        <v>5.1299999999999998E-2</v>
      </c>
      <c r="AB26" s="22"/>
      <c r="AC26" s="23">
        <v>3.6700000000000001E-3</v>
      </c>
      <c r="AD26" s="26">
        <v>0</v>
      </c>
      <c r="AE26" s="23">
        <f t="shared" si="4"/>
        <v>3.6700000000000001E-3</v>
      </c>
      <c r="AG26" s="1" t="s">
        <v>162</v>
      </c>
      <c r="AH26" s="4"/>
      <c r="AI26" s="4"/>
      <c r="AJ26" s="4"/>
      <c r="AK26" s="4"/>
      <c r="AL26" s="4"/>
      <c r="AM26" s="4"/>
      <c r="AN26" s="4"/>
      <c r="AO26" s="4"/>
      <c r="AP26" s="4"/>
      <c r="AQ26" s="4"/>
      <c r="AR26" s="4"/>
    </row>
    <row r="27" spans="2:44" x14ac:dyDescent="0.25">
      <c r="B27" s="144"/>
      <c r="C27" s="149"/>
      <c r="D27" s="144"/>
      <c r="E27" s="151"/>
      <c r="F27" s="141"/>
      <c r="G27" s="150"/>
      <c r="H27" s="150"/>
      <c r="I27" s="150"/>
      <c r="J27" s="41" t="str">
        <f t="shared" si="0"/>
        <v/>
      </c>
      <c r="K27" s="150"/>
      <c r="L27" s="150"/>
      <c r="M27" s="150"/>
      <c r="N27" s="41" t="str">
        <f t="shared" si="1"/>
        <v/>
      </c>
      <c r="U27" s="35" t="str">
        <f t="shared" si="2"/>
        <v>Bateau_motorisé_capacité≤2999tplGazole</v>
      </c>
      <c r="V27" s="13" t="s">
        <v>159</v>
      </c>
      <c r="W27" s="16" t="s">
        <v>15</v>
      </c>
      <c r="X27" s="9" t="s">
        <v>35</v>
      </c>
      <c r="Y27" s="21">
        <v>0.58899999999999997</v>
      </c>
      <c r="Z27" s="20">
        <v>2.57</v>
      </c>
      <c r="AA27" s="20">
        <f t="shared" si="3"/>
        <v>3.1589999999999998</v>
      </c>
      <c r="AB27" s="22"/>
      <c r="AC27" s="23">
        <v>4.0099999999999997E-3</v>
      </c>
      <c r="AD27" s="24">
        <v>1.54E-2</v>
      </c>
      <c r="AE27" s="22">
        <f t="shared" si="4"/>
        <v>1.941E-2</v>
      </c>
      <c r="AH27" s="4"/>
      <c r="AI27" s="4"/>
      <c r="AJ27" s="4"/>
      <c r="AK27" s="4"/>
      <c r="AL27" s="4"/>
      <c r="AM27" s="4"/>
      <c r="AN27" s="4"/>
      <c r="AO27" s="4"/>
      <c r="AP27" s="4"/>
      <c r="AQ27" s="4"/>
      <c r="AR27" s="4"/>
    </row>
    <row r="28" spans="2:44" x14ac:dyDescent="0.25">
      <c r="B28" s="144"/>
      <c r="C28" s="149"/>
      <c r="D28" s="144"/>
      <c r="E28" s="151"/>
      <c r="F28" s="141"/>
      <c r="G28" s="150"/>
      <c r="H28" s="150"/>
      <c r="I28" s="150"/>
      <c r="J28" s="41" t="str">
        <f t="shared" si="0"/>
        <v/>
      </c>
      <c r="K28" s="150"/>
      <c r="L28" s="150"/>
      <c r="M28" s="150"/>
      <c r="N28" s="41" t="str">
        <f t="shared" si="1"/>
        <v/>
      </c>
      <c r="U28" s="35" t="str">
        <f t="shared" si="2"/>
        <v>Bateau_motorisé_capacité_sup_3000tplGazole</v>
      </c>
      <c r="V28" s="13" t="s">
        <v>174</v>
      </c>
      <c r="W28" s="16" t="s">
        <v>15</v>
      </c>
      <c r="X28" s="9" t="s">
        <v>35</v>
      </c>
      <c r="Y28" s="21">
        <v>0.58899999999999997</v>
      </c>
      <c r="Z28" s="20">
        <v>2.57</v>
      </c>
      <c r="AA28" s="20">
        <f t="shared" si="3"/>
        <v>3.1589999999999998</v>
      </c>
      <c r="AB28" s="22"/>
      <c r="AC28" s="23">
        <v>2.8800000000000002E-3</v>
      </c>
      <c r="AD28" s="24">
        <v>1.0999999999999999E-2</v>
      </c>
      <c r="AE28" s="22">
        <f t="shared" si="4"/>
        <v>1.388E-2</v>
      </c>
      <c r="AH28" s="4"/>
      <c r="AI28" s="4"/>
      <c r="AJ28" s="4"/>
      <c r="AK28" s="4"/>
      <c r="AL28" s="4"/>
      <c r="AM28" s="4"/>
      <c r="AN28" s="4"/>
      <c r="AO28" s="4"/>
      <c r="AP28" s="4"/>
      <c r="AQ28" s="4"/>
      <c r="AR28" s="4"/>
    </row>
    <row r="29" spans="2:44" x14ac:dyDescent="0.25">
      <c r="B29" s="144"/>
      <c r="C29" s="149"/>
      <c r="D29" s="144"/>
      <c r="E29" s="151"/>
      <c r="F29" s="141"/>
      <c r="G29" s="150"/>
      <c r="H29" s="150"/>
      <c r="I29" s="150"/>
      <c r="J29" s="41" t="str">
        <f t="shared" si="0"/>
        <v/>
      </c>
      <c r="K29" s="150"/>
      <c r="L29" s="150"/>
      <c r="M29" s="150"/>
      <c r="N29" s="41" t="str">
        <f t="shared" si="1"/>
        <v/>
      </c>
      <c r="U29" s="35" t="str">
        <f t="shared" si="2"/>
        <v>Pousseur_avec_barge_P≤879kWGazole</v>
      </c>
      <c r="V29" s="13" t="s">
        <v>160</v>
      </c>
      <c r="W29" s="16" t="s">
        <v>15</v>
      </c>
      <c r="X29" s="9" t="s">
        <v>35</v>
      </c>
      <c r="Y29" s="21">
        <v>0.58899999999999997</v>
      </c>
      <c r="Z29" s="20">
        <v>2.57</v>
      </c>
      <c r="AA29" s="20">
        <f t="shared" si="3"/>
        <v>3.1589999999999998</v>
      </c>
      <c r="AB29" s="23"/>
      <c r="AC29" s="23">
        <v>1.1000000000000001E-3</v>
      </c>
      <c r="AD29" s="24">
        <v>3.15E-2</v>
      </c>
      <c r="AE29" s="22">
        <f t="shared" si="4"/>
        <v>3.2599999999999997E-2</v>
      </c>
      <c r="AH29" s="4"/>
      <c r="AI29" s="4"/>
      <c r="AJ29" s="4"/>
      <c r="AK29" s="4"/>
      <c r="AL29" s="4"/>
      <c r="AM29" s="4"/>
      <c r="AN29" s="4"/>
      <c r="AO29" s="4"/>
      <c r="AP29" s="4"/>
      <c r="AQ29" s="4"/>
      <c r="AR29" s="4"/>
    </row>
    <row r="30" spans="2:44" x14ac:dyDescent="0.25">
      <c r="B30" s="144"/>
      <c r="C30" s="149"/>
      <c r="D30" s="144"/>
      <c r="E30" s="151"/>
      <c r="F30" s="141"/>
      <c r="G30" s="150"/>
      <c r="H30" s="150"/>
      <c r="I30" s="150"/>
      <c r="J30" s="41" t="str">
        <f t="shared" si="0"/>
        <v/>
      </c>
      <c r="K30" s="150"/>
      <c r="L30" s="150"/>
      <c r="M30" s="150"/>
      <c r="N30" s="41" t="str">
        <f t="shared" si="1"/>
        <v/>
      </c>
      <c r="U30" s="35" t="str">
        <f t="shared" si="2"/>
        <v>Pousseur_avec_barge_Pmin_880kWGazole</v>
      </c>
      <c r="V30" s="13" t="s">
        <v>162</v>
      </c>
      <c r="W30" s="16" t="s">
        <v>15</v>
      </c>
      <c r="X30" s="9" t="s">
        <v>35</v>
      </c>
      <c r="Y30" s="21">
        <v>0.58899999999999997</v>
      </c>
      <c r="Z30" s="20">
        <v>2.57</v>
      </c>
      <c r="AA30" s="20">
        <f t="shared" si="3"/>
        <v>3.1589999999999998</v>
      </c>
      <c r="AB30" s="23"/>
      <c r="AC30" s="23">
        <v>2.9999999999999997E-4</v>
      </c>
      <c r="AD30" s="71">
        <v>8.8000000000000005E-3</v>
      </c>
      <c r="AE30" s="23">
        <f t="shared" si="4"/>
        <v>9.1000000000000004E-3</v>
      </c>
    </row>
    <row r="31" spans="2:44" x14ac:dyDescent="0.25">
      <c r="B31" s="144"/>
      <c r="C31" s="149"/>
      <c r="D31" s="144"/>
      <c r="E31" s="151"/>
      <c r="F31" s="141"/>
      <c r="G31" s="150"/>
      <c r="H31" s="150"/>
      <c r="I31" s="150"/>
      <c r="J31" s="41" t="str">
        <f t="shared" si="0"/>
        <v/>
      </c>
      <c r="K31" s="150"/>
      <c r="L31" s="150"/>
      <c r="M31" s="150"/>
      <c r="N31" s="41" t="str">
        <f t="shared" si="1"/>
        <v/>
      </c>
      <c r="U31" s="35" t="str">
        <f t="shared" si="2"/>
        <v/>
      </c>
      <c r="V31" s="13"/>
      <c r="W31" s="16"/>
      <c r="X31" s="9"/>
      <c r="Y31" s="21"/>
      <c r="Z31" s="20"/>
      <c r="AA31" s="20"/>
      <c r="AB31" s="22"/>
      <c r="AC31" s="22"/>
      <c r="AD31" s="26"/>
      <c r="AE31" s="21"/>
    </row>
    <row r="32" spans="2:44" x14ac:dyDescent="0.25">
      <c r="B32" s="144"/>
      <c r="C32" s="149"/>
      <c r="D32" s="144"/>
      <c r="E32" s="151"/>
      <c r="F32" s="141"/>
      <c r="G32" s="150"/>
      <c r="H32" s="150"/>
      <c r="I32" s="150"/>
      <c r="J32" s="41" t="str">
        <f t="shared" si="0"/>
        <v/>
      </c>
      <c r="K32" s="150"/>
      <c r="L32" s="150"/>
      <c r="M32" s="150"/>
      <c r="N32" s="41" t="str">
        <f t="shared" si="1"/>
        <v/>
      </c>
      <c r="U32" s="35" t="str">
        <f t="shared" si="2"/>
        <v/>
      </c>
      <c r="V32" s="13"/>
      <c r="W32" s="16"/>
      <c r="X32" s="9"/>
      <c r="Y32" s="21"/>
      <c r="Z32" s="20"/>
      <c r="AA32" s="20"/>
      <c r="AB32" s="22"/>
      <c r="AC32" s="22"/>
      <c r="AD32" s="26"/>
      <c r="AE32" s="21"/>
      <c r="AG32" s="4" t="s">
        <v>19</v>
      </c>
      <c r="AH32" s="11" t="s">
        <v>37</v>
      </c>
    </row>
    <row r="33" spans="2:34" x14ac:dyDescent="0.25">
      <c r="B33" s="144"/>
      <c r="C33" s="149"/>
      <c r="D33" s="144"/>
      <c r="E33" s="151"/>
      <c r="F33" s="141"/>
      <c r="G33" s="150"/>
      <c r="H33" s="150"/>
      <c r="I33" s="150"/>
      <c r="J33" s="41" t="str">
        <f t="shared" si="0"/>
        <v/>
      </c>
      <c r="K33" s="150"/>
      <c r="L33" s="150"/>
      <c r="M33" s="150"/>
      <c r="N33" s="41" t="str">
        <f t="shared" si="1"/>
        <v/>
      </c>
      <c r="U33" s="35" t="str">
        <f t="shared" si="2"/>
        <v/>
      </c>
      <c r="V33" s="13"/>
      <c r="W33" s="16"/>
      <c r="X33" s="9"/>
      <c r="Y33" s="21"/>
      <c r="Z33" s="20"/>
      <c r="AA33" s="20"/>
      <c r="AB33" s="22"/>
      <c r="AC33" s="22"/>
      <c r="AD33" s="26"/>
      <c r="AE33" s="21"/>
      <c r="AG33" s="4" t="s">
        <v>72</v>
      </c>
      <c r="AH33" s="11" t="s">
        <v>35</v>
      </c>
    </row>
    <row r="34" spans="2:34" x14ac:dyDescent="0.25">
      <c r="B34" s="144"/>
      <c r="C34" s="149"/>
      <c r="D34" s="144"/>
      <c r="E34" s="151"/>
      <c r="F34" s="141"/>
      <c r="G34" s="150"/>
      <c r="H34" s="150"/>
      <c r="I34" s="150"/>
      <c r="J34" s="41" t="str">
        <f t="shared" si="0"/>
        <v/>
      </c>
      <c r="K34" s="150"/>
      <c r="L34" s="150"/>
      <c r="M34" s="150"/>
      <c r="N34" s="41" t="str">
        <f t="shared" si="1"/>
        <v/>
      </c>
      <c r="U34" s="35" t="str">
        <f t="shared" si="2"/>
        <v/>
      </c>
      <c r="V34" s="13"/>
      <c r="W34" s="16"/>
      <c r="X34" s="9"/>
      <c r="Y34" s="21"/>
      <c r="Z34" s="20"/>
      <c r="AA34" s="20"/>
      <c r="AB34" s="22"/>
      <c r="AC34" s="22"/>
      <c r="AD34" s="24"/>
      <c r="AE34" s="22"/>
      <c r="AG34" s="4" t="s">
        <v>15</v>
      </c>
      <c r="AH34" s="11" t="s">
        <v>35</v>
      </c>
    </row>
    <row r="35" spans="2:34" x14ac:dyDescent="0.25">
      <c r="B35" s="144"/>
      <c r="C35" s="149"/>
      <c r="D35" s="144"/>
      <c r="E35" s="151"/>
      <c r="F35" s="141"/>
      <c r="G35" s="150"/>
      <c r="H35" s="150"/>
      <c r="I35" s="150"/>
      <c r="J35" s="41" t="str">
        <f t="shared" si="0"/>
        <v/>
      </c>
      <c r="K35" s="150"/>
      <c r="L35" s="150"/>
      <c r="M35" s="150"/>
      <c r="N35" s="41" t="str">
        <f t="shared" si="1"/>
        <v/>
      </c>
      <c r="U35" s="35" t="str">
        <f t="shared" si="2"/>
        <v/>
      </c>
      <c r="V35" s="13"/>
      <c r="W35" s="16"/>
      <c r="X35" s="9"/>
      <c r="Y35" s="21"/>
      <c r="Z35" s="20"/>
      <c r="AA35" s="20"/>
      <c r="AB35" s="22"/>
      <c r="AC35" s="22"/>
      <c r="AD35" s="26"/>
      <c r="AE35" s="21"/>
      <c r="AG35" s="4" t="s">
        <v>16</v>
      </c>
      <c r="AH35" s="11" t="s">
        <v>35</v>
      </c>
    </row>
    <row r="36" spans="2:34" x14ac:dyDescent="0.25">
      <c r="B36" s="144"/>
      <c r="C36" s="149"/>
      <c r="D36" s="144"/>
      <c r="E36" s="151"/>
      <c r="F36" s="141"/>
      <c r="G36" s="150"/>
      <c r="H36" s="150"/>
      <c r="I36" s="150"/>
      <c r="J36" s="41" t="str">
        <f t="shared" si="0"/>
        <v/>
      </c>
      <c r="K36" s="150"/>
      <c r="L36" s="150"/>
      <c r="M36" s="150"/>
      <c r="N36" s="41" t="str">
        <f t="shared" si="1"/>
        <v/>
      </c>
      <c r="U36" s="35" t="str">
        <f t="shared" si="2"/>
        <v/>
      </c>
      <c r="V36" s="13"/>
      <c r="W36" s="16"/>
      <c r="X36" s="9"/>
      <c r="Y36" s="21"/>
      <c r="Z36" s="20"/>
      <c r="AA36" s="20"/>
      <c r="AB36" s="22"/>
      <c r="AC36" s="22"/>
      <c r="AD36" s="26"/>
      <c r="AE36" s="21"/>
      <c r="AG36" s="4" t="s">
        <v>70</v>
      </c>
      <c r="AH36" s="11" t="s">
        <v>35</v>
      </c>
    </row>
    <row r="37" spans="2:34" x14ac:dyDescent="0.25">
      <c r="B37" s="144"/>
      <c r="C37" s="149"/>
      <c r="D37" s="144"/>
      <c r="E37" s="151"/>
      <c r="F37" s="141"/>
      <c r="G37" s="150"/>
      <c r="H37" s="150"/>
      <c r="I37" s="150"/>
      <c r="J37" s="41" t="str">
        <f t="shared" si="0"/>
        <v/>
      </c>
      <c r="K37" s="150"/>
      <c r="L37" s="150"/>
      <c r="M37" s="150"/>
      <c r="N37" s="41" t="str">
        <f t="shared" si="1"/>
        <v/>
      </c>
      <c r="U37" s="35" t="str">
        <f t="shared" si="2"/>
        <v/>
      </c>
      <c r="V37" s="13"/>
      <c r="W37" s="16"/>
      <c r="X37" s="9"/>
      <c r="Y37" s="21"/>
      <c r="Z37" s="20"/>
      <c r="AA37" s="20"/>
      <c r="AB37" s="23"/>
      <c r="AC37" s="22"/>
      <c r="AD37" s="24"/>
      <c r="AE37" s="22"/>
      <c r="AG37" s="4" t="s">
        <v>68</v>
      </c>
      <c r="AH37" s="11" t="s">
        <v>36</v>
      </c>
    </row>
    <row r="38" spans="2:34" x14ac:dyDescent="0.25">
      <c r="B38" s="144"/>
      <c r="C38" s="149"/>
      <c r="D38" s="144"/>
      <c r="E38" s="151"/>
      <c r="F38" s="141"/>
      <c r="G38" s="150"/>
      <c r="H38" s="150"/>
      <c r="I38" s="150"/>
      <c r="J38" s="41" t="str">
        <f t="shared" si="0"/>
        <v/>
      </c>
      <c r="K38" s="150"/>
      <c r="L38" s="150"/>
      <c r="M38" s="150"/>
      <c r="N38" s="41" t="str">
        <f t="shared" si="1"/>
        <v/>
      </c>
      <c r="U38" s="35" t="str">
        <f t="shared" si="2"/>
        <v/>
      </c>
      <c r="V38" s="13"/>
      <c r="W38" s="16"/>
      <c r="X38" s="9"/>
      <c r="Y38" s="21"/>
      <c r="Z38" s="20"/>
      <c r="AA38" s="20"/>
      <c r="AB38" s="23"/>
      <c r="AC38" s="22"/>
      <c r="AD38" s="24"/>
      <c r="AE38" s="22"/>
      <c r="AG38" s="4" t="s">
        <v>71</v>
      </c>
      <c r="AH38" s="11" t="s">
        <v>36</v>
      </c>
    </row>
    <row r="39" spans="2:34" x14ac:dyDescent="0.25">
      <c r="B39" s="144"/>
      <c r="C39" s="149"/>
      <c r="D39" s="144"/>
      <c r="E39" s="151"/>
      <c r="F39" s="141"/>
      <c r="G39" s="150"/>
      <c r="H39" s="150"/>
      <c r="I39" s="150"/>
      <c r="J39" s="41" t="str">
        <f t="shared" si="0"/>
        <v/>
      </c>
      <c r="K39" s="150"/>
      <c r="L39" s="150"/>
      <c r="M39" s="150"/>
      <c r="N39" s="41" t="str">
        <f t="shared" si="1"/>
        <v/>
      </c>
      <c r="U39" s="35" t="str">
        <f t="shared" si="2"/>
        <v/>
      </c>
      <c r="V39" s="13"/>
      <c r="W39" s="16"/>
      <c r="X39" s="9"/>
      <c r="Y39" s="21"/>
      <c r="Z39" s="20"/>
      <c r="AA39" s="20"/>
      <c r="AB39" s="23"/>
      <c r="AC39" s="22"/>
      <c r="AD39" s="24"/>
      <c r="AE39" s="22"/>
      <c r="AG39" s="4" t="s">
        <v>26</v>
      </c>
      <c r="AH39" s="11" t="s">
        <v>36</v>
      </c>
    </row>
    <row r="40" spans="2:34" x14ac:dyDescent="0.25">
      <c r="B40" s="144"/>
      <c r="C40" s="149"/>
      <c r="D40" s="144"/>
      <c r="E40" s="151"/>
      <c r="F40" s="141"/>
      <c r="G40" s="150"/>
      <c r="H40" s="150"/>
      <c r="I40" s="150"/>
      <c r="J40" s="41" t="str">
        <f t="shared" si="0"/>
        <v/>
      </c>
      <c r="K40" s="150"/>
      <c r="L40" s="150"/>
      <c r="M40" s="150"/>
      <c r="N40" s="41" t="str">
        <f t="shared" si="1"/>
        <v/>
      </c>
      <c r="U40" s="35" t="str">
        <f t="shared" si="2"/>
        <v/>
      </c>
      <c r="V40" s="13"/>
      <c r="W40" s="16"/>
      <c r="X40" s="9"/>
      <c r="Y40" s="21"/>
      <c r="Z40" s="20"/>
      <c r="AA40" s="20"/>
      <c r="AB40" s="23"/>
      <c r="AC40" s="22"/>
      <c r="AD40" s="24"/>
      <c r="AE40" s="22"/>
      <c r="AG40" s="4"/>
    </row>
    <row r="41" spans="2:34" x14ac:dyDescent="0.25">
      <c r="B41" s="144"/>
      <c r="C41" s="149"/>
      <c r="D41" s="144"/>
      <c r="E41" s="151"/>
      <c r="F41" s="141"/>
      <c r="G41" s="150"/>
      <c r="H41" s="150"/>
      <c r="I41" s="150"/>
      <c r="J41" s="41" t="str">
        <f t="shared" si="0"/>
        <v/>
      </c>
      <c r="K41" s="150"/>
      <c r="L41" s="150"/>
      <c r="M41" s="150"/>
      <c r="N41" s="41" t="str">
        <f t="shared" si="1"/>
        <v/>
      </c>
      <c r="U41" s="35" t="str">
        <f t="shared" si="2"/>
        <v/>
      </c>
      <c r="V41" s="13"/>
      <c r="W41" s="16"/>
      <c r="X41" s="9"/>
      <c r="Y41" s="21"/>
      <c r="Z41" s="20"/>
      <c r="AA41" s="20"/>
      <c r="AB41" s="23"/>
      <c r="AC41" s="22"/>
      <c r="AD41" s="24"/>
      <c r="AE41" s="22"/>
      <c r="AG41" s="4"/>
    </row>
    <row r="42" spans="2:34" x14ac:dyDescent="0.25">
      <c r="B42" s="144"/>
      <c r="C42" s="149"/>
      <c r="D42" s="144"/>
      <c r="E42" s="151"/>
      <c r="F42" s="141"/>
      <c r="G42" s="150"/>
      <c r="H42" s="150"/>
      <c r="I42" s="150"/>
      <c r="J42" s="41" t="str">
        <f t="shared" si="0"/>
        <v/>
      </c>
      <c r="K42" s="150"/>
      <c r="L42" s="150"/>
      <c r="M42" s="150"/>
      <c r="N42" s="41" t="str">
        <f t="shared" si="1"/>
        <v/>
      </c>
      <c r="U42" s="35" t="str">
        <f t="shared" si="2"/>
        <v/>
      </c>
      <c r="V42" s="13"/>
      <c r="W42" s="16"/>
      <c r="X42" s="9"/>
      <c r="Y42" s="21"/>
      <c r="Z42" s="20"/>
      <c r="AA42" s="20"/>
      <c r="AB42" s="23"/>
      <c r="AC42" s="22"/>
      <c r="AD42" s="24"/>
      <c r="AE42" s="22"/>
      <c r="AG42" s="1" t="s">
        <v>8</v>
      </c>
    </row>
    <row r="43" spans="2:34" x14ac:dyDescent="0.25">
      <c r="B43" s="144"/>
      <c r="C43" s="149"/>
      <c r="D43" s="144"/>
      <c r="E43" s="151"/>
      <c r="F43" s="141"/>
      <c r="G43" s="150"/>
      <c r="H43" s="150"/>
      <c r="I43" s="150"/>
      <c r="J43" s="41" t="str">
        <f t="shared" si="0"/>
        <v/>
      </c>
      <c r="K43" s="150"/>
      <c r="L43" s="150"/>
      <c r="M43" s="150"/>
      <c r="N43" s="41" t="str">
        <f t="shared" si="1"/>
        <v/>
      </c>
      <c r="U43" s="35" t="str">
        <f t="shared" si="2"/>
        <v/>
      </c>
      <c r="V43" s="13"/>
      <c r="W43" s="16"/>
      <c r="X43" s="9"/>
      <c r="Y43" s="21"/>
      <c r="Z43" s="20"/>
      <c r="AA43" s="20"/>
      <c r="AB43" s="23"/>
      <c r="AC43" s="22"/>
      <c r="AD43" s="24"/>
      <c r="AE43" s="22"/>
      <c r="AG43" s="1" t="s">
        <v>9</v>
      </c>
    </row>
    <row r="44" spans="2:34" x14ac:dyDescent="0.25">
      <c r="B44" s="144"/>
      <c r="C44" s="149"/>
      <c r="D44" s="144"/>
      <c r="E44" s="151"/>
      <c r="F44" s="141"/>
      <c r="G44" s="150"/>
      <c r="H44" s="150"/>
      <c r="I44" s="150"/>
      <c r="J44" s="41" t="str">
        <f t="shared" si="0"/>
        <v/>
      </c>
      <c r="K44" s="150"/>
      <c r="L44" s="150"/>
      <c r="M44" s="150"/>
      <c r="N44" s="41" t="str">
        <f t="shared" si="1"/>
        <v/>
      </c>
      <c r="U44" s="35" t="str">
        <f t="shared" si="2"/>
        <v/>
      </c>
      <c r="V44" s="13"/>
      <c r="W44" s="16"/>
      <c r="X44" s="9"/>
      <c r="Y44" s="21"/>
      <c r="Z44" s="20"/>
      <c r="AA44" s="20"/>
      <c r="AB44" s="23"/>
      <c r="AC44" s="22"/>
      <c r="AD44" s="24"/>
      <c r="AE44" s="22"/>
    </row>
    <row r="46" spans="2:34" x14ac:dyDescent="0.25">
      <c r="B46" s="34" t="s">
        <v>101</v>
      </c>
      <c r="C46" s="34"/>
      <c r="D46" s="34"/>
      <c r="E46" s="34"/>
      <c r="F46" s="34"/>
      <c r="G46" s="34"/>
      <c r="H46" s="34"/>
      <c r="I46" s="34"/>
      <c r="J46" s="34"/>
      <c r="K46" s="34"/>
      <c r="L46" s="34"/>
      <c r="M46" s="34"/>
      <c r="N46" s="34"/>
      <c r="O46" s="34"/>
      <c r="P46" s="34"/>
    </row>
    <row r="47" spans="2:34" x14ac:dyDescent="0.25">
      <c r="B47" s="34"/>
      <c r="C47" s="34"/>
      <c r="D47" s="34"/>
      <c r="E47" s="34"/>
      <c r="F47" s="34"/>
      <c r="G47" s="34"/>
      <c r="H47" s="34"/>
      <c r="I47" s="34"/>
      <c r="J47" s="34"/>
      <c r="K47" s="34"/>
      <c r="L47" s="34"/>
      <c r="M47" s="34"/>
      <c r="N47" s="34"/>
      <c r="O47" s="34"/>
      <c r="P47" s="34"/>
    </row>
    <row r="48" spans="2:34" x14ac:dyDescent="0.25">
      <c r="B48" s="34" t="s">
        <v>102</v>
      </c>
      <c r="C48" s="34"/>
      <c r="D48" s="34"/>
      <c r="E48" s="34"/>
      <c r="F48" s="34"/>
      <c r="G48" s="34"/>
      <c r="H48" s="34"/>
      <c r="I48" s="34"/>
      <c r="J48" s="34" t="s">
        <v>105</v>
      </c>
      <c r="K48" s="34"/>
      <c r="L48" s="34"/>
      <c r="M48" s="34"/>
      <c r="N48" s="34"/>
      <c r="O48" s="34"/>
      <c r="P48" s="34"/>
    </row>
    <row r="49" spans="2:17" x14ac:dyDescent="0.25">
      <c r="B49" s="34" t="s">
        <v>103</v>
      </c>
      <c r="C49" s="34"/>
      <c r="D49" s="34"/>
      <c r="E49" s="34"/>
      <c r="F49" s="34"/>
      <c r="G49" s="34"/>
      <c r="H49" s="34"/>
      <c r="I49" s="34"/>
      <c r="J49" s="34" t="s">
        <v>107</v>
      </c>
      <c r="K49" s="34"/>
      <c r="L49" s="34"/>
      <c r="M49" s="34"/>
      <c r="N49" s="34"/>
      <c r="O49" s="34"/>
      <c r="P49" s="34"/>
    </row>
    <row r="50" spans="2:17" x14ac:dyDescent="0.25">
      <c r="B50" s="34" t="s">
        <v>104</v>
      </c>
      <c r="C50" s="34"/>
      <c r="D50" s="34"/>
      <c r="E50" s="34"/>
      <c r="F50" s="34"/>
      <c r="G50" s="34"/>
      <c r="H50" s="34"/>
      <c r="I50" s="34"/>
      <c r="J50" s="34" t="s">
        <v>106</v>
      </c>
      <c r="K50" s="34"/>
      <c r="L50" s="34"/>
      <c r="M50" s="34"/>
      <c r="N50" s="34"/>
      <c r="O50" s="34"/>
      <c r="P50" s="34"/>
    </row>
    <row r="51" spans="2:17" x14ac:dyDescent="0.25">
      <c r="B51" s="34"/>
      <c r="C51" s="34"/>
      <c r="D51" s="34"/>
      <c r="E51" s="34"/>
      <c r="F51" s="34"/>
      <c r="G51" s="34"/>
      <c r="H51" s="34"/>
      <c r="I51" s="34"/>
      <c r="J51" s="34"/>
      <c r="K51" s="34"/>
      <c r="L51" s="34"/>
      <c r="M51" s="34"/>
      <c r="N51" s="34"/>
      <c r="O51" s="34"/>
      <c r="P51" s="34"/>
    </row>
    <row r="52" spans="2:17" x14ac:dyDescent="0.25">
      <c r="B52" s="34" t="s">
        <v>108</v>
      </c>
      <c r="C52" s="34"/>
      <c r="D52" s="34"/>
      <c r="E52" s="34"/>
      <c r="F52" s="34"/>
      <c r="G52" s="34"/>
      <c r="H52" s="34"/>
      <c r="I52" s="34"/>
      <c r="J52" s="34"/>
      <c r="K52" s="34"/>
      <c r="L52" s="34"/>
      <c r="M52" s="34"/>
      <c r="N52" s="34"/>
      <c r="O52" s="34"/>
      <c r="P52" s="34"/>
    </row>
    <row r="53" spans="2:17" ht="13.5" thickBot="1" x14ac:dyDescent="0.3">
      <c r="B53" s="34"/>
      <c r="C53" s="34"/>
      <c r="D53" s="34"/>
      <c r="E53" s="34"/>
      <c r="F53" s="34"/>
      <c r="G53" s="34"/>
      <c r="H53" s="34"/>
      <c r="I53" s="34"/>
      <c r="J53" s="34"/>
      <c r="K53" s="34"/>
      <c r="L53" s="34"/>
      <c r="M53" s="34"/>
      <c r="N53" s="34"/>
      <c r="O53" s="34"/>
      <c r="P53" s="34"/>
    </row>
    <row r="54" spans="2:17" ht="13.5" thickTop="1" x14ac:dyDescent="0.25">
      <c r="B54" s="34"/>
      <c r="C54" s="34"/>
      <c r="D54" s="34"/>
      <c r="E54" s="34"/>
      <c r="F54" s="189" t="s">
        <v>42</v>
      </c>
      <c r="G54" s="189"/>
      <c r="H54" s="189"/>
      <c r="I54" s="189"/>
      <c r="J54" s="189"/>
      <c r="K54" s="189"/>
      <c r="L54" s="189" t="s">
        <v>43</v>
      </c>
      <c r="M54" s="193"/>
      <c r="N54" s="194" t="s">
        <v>52</v>
      </c>
      <c r="O54" s="195"/>
      <c r="P54" s="196"/>
      <c r="Q54" s="4"/>
    </row>
    <row r="55" spans="2:17" x14ac:dyDescent="0.25">
      <c r="B55" s="34"/>
      <c r="C55" s="34"/>
      <c r="D55" s="34"/>
      <c r="E55" s="34"/>
      <c r="F55" s="189" t="s">
        <v>38</v>
      </c>
      <c r="G55" s="189"/>
      <c r="H55" s="131" t="s">
        <v>39</v>
      </c>
      <c r="I55" s="189" t="s">
        <v>41</v>
      </c>
      <c r="J55" s="189"/>
      <c r="K55" s="189"/>
      <c r="L55" s="189"/>
      <c r="M55" s="193"/>
      <c r="N55" s="197"/>
      <c r="O55" s="198"/>
      <c r="P55" s="199"/>
    </row>
    <row r="56" spans="2:17" ht="76.5" x14ac:dyDescent="0.25">
      <c r="B56" s="37" t="s">
        <v>409</v>
      </c>
      <c r="C56" s="38" t="s">
        <v>228</v>
      </c>
      <c r="D56" s="41" t="s">
        <v>138</v>
      </c>
      <c r="E56" s="37" t="s">
        <v>65</v>
      </c>
      <c r="F56" s="36" t="s">
        <v>47</v>
      </c>
      <c r="G56" s="36" t="s">
        <v>48</v>
      </c>
      <c r="H56" s="36" t="s">
        <v>67</v>
      </c>
      <c r="I56" s="36" t="s">
        <v>66</v>
      </c>
      <c r="J56" s="36" t="s">
        <v>49</v>
      </c>
      <c r="K56" s="36" t="s">
        <v>50</v>
      </c>
      <c r="L56" s="36" t="s">
        <v>51</v>
      </c>
      <c r="M56" s="45" t="s">
        <v>53</v>
      </c>
      <c r="N56" s="47" t="s">
        <v>55</v>
      </c>
      <c r="O56" s="36" t="s">
        <v>54</v>
      </c>
      <c r="P56" s="48" t="s">
        <v>56</v>
      </c>
    </row>
    <row r="57" spans="2:17" x14ac:dyDescent="0.25">
      <c r="B57" s="41">
        <f>B19</f>
        <v>0</v>
      </c>
      <c r="C57" s="38">
        <f>C19</f>
        <v>0</v>
      </c>
      <c r="D57" s="41">
        <f>D19</f>
        <v>0</v>
      </c>
      <c r="E57" s="41">
        <f>E19</f>
        <v>0</v>
      </c>
      <c r="F57" s="56">
        <f t="shared" ref="F57:F82" si="5">G19*H19</f>
        <v>0</v>
      </c>
      <c r="G57" s="56">
        <f>IF(OR($C57=0,$D57=0),0,IF($J$17="Oui",$I19*VLOOKUP($C57&amp;$D57,$U$19:$AE$44,6,FALSE),$F57*VLOOKUP($C57&amp;$D57,$U$19:$AE$44,10,FALSE)))</f>
        <v>0</v>
      </c>
      <c r="H57" s="56">
        <f t="shared" ref="H57:H82" si="6">IF($D57&lt;&gt;"Électricité",0,IF($J$17="Oui",$I19*VLOOKUP($C57&amp;$D57,$U$19:$AE$44,5,FALSE),$F57*VLOOKUP($C57&amp;$D57,$U$19:$AE$44,9,FALSE)))</f>
        <v>0</v>
      </c>
      <c r="I57" s="56">
        <f>F57</f>
        <v>0</v>
      </c>
      <c r="J57" s="56">
        <f>IF(OR($C57=0,$D57=0),0,$F57*VLOOKUP($C57&amp;$D57,$U$19:$AE$44,8,FALSE))</f>
        <v>0</v>
      </c>
      <c r="K57" s="56">
        <f>IF(OR($C57=0,$D57=0),0,IF($D57="Électricité",0,IF($J$17="Oui",$I19*VLOOKUP($C57&amp;$D57,$U$19:$AE$44,5,FALSE),$F57*VLOOKUP($C57&amp;$D57,$U$19:$AE$44,9,FALSE))))</f>
        <v>0</v>
      </c>
      <c r="L57" s="56">
        <f t="shared" ref="L57:L82" si="7">K19*L19</f>
        <v>0</v>
      </c>
      <c r="M57" s="57">
        <f>IF(OR($C57=0,$D57=0),0,IF($N$17="Oui",$M19*VLOOKUP($C57&amp;$D57,$U$19:$AE$44,7,FALSE)+$L57*VLOOKUP(C57&amp;D57,$U$19:$AE$44,8,FALSE),$L57*VLOOKUP($C57&amp;$D57,$U$19:$AE$44,11,FALSE)))</f>
        <v>0</v>
      </c>
      <c r="N57" s="58">
        <f>I57+L57</f>
        <v>0</v>
      </c>
      <c r="O57" s="56">
        <f>IF(E57="Non",G57+H57+J57+K57+M57,1.15*(G57+H57+J57+K57+M57))</f>
        <v>0</v>
      </c>
      <c r="P57" s="49" t="e">
        <f>O57/N57</f>
        <v>#DIV/0!</v>
      </c>
    </row>
    <row r="58" spans="2:17" x14ac:dyDescent="0.25">
      <c r="B58" s="41">
        <f t="shared" ref="B58:B73" si="8">B20</f>
        <v>0</v>
      </c>
      <c r="C58" s="38">
        <f t="shared" ref="C58:E73" si="9">C20</f>
        <v>0</v>
      </c>
      <c r="D58" s="41">
        <f t="shared" si="9"/>
        <v>0</v>
      </c>
      <c r="E58" s="41">
        <f t="shared" si="9"/>
        <v>0</v>
      </c>
      <c r="F58" s="56">
        <f t="shared" si="5"/>
        <v>0</v>
      </c>
      <c r="G58" s="56">
        <f t="shared" ref="G58:G82" si="10">IF(OR($C58=0,$D58=0),0,IF($J$17="Oui",$I20*VLOOKUP($C58&amp;$D58,$U$19:$AE$44,6,FALSE),$F58*VLOOKUP($C58&amp;$D58,$U$19:$AE$44,10,FALSE)))</f>
        <v>0</v>
      </c>
      <c r="H58" s="56">
        <f t="shared" si="6"/>
        <v>0</v>
      </c>
      <c r="I58" s="56">
        <f t="shared" ref="I58:I82" si="11">F58</f>
        <v>0</v>
      </c>
      <c r="J58" s="56">
        <f t="shared" ref="J58:J82" si="12">IF(OR($C58=0,$D58=0),0,$F58*VLOOKUP($C58&amp;$D58,$U$19:$AE$44,8,FALSE))</f>
        <v>0</v>
      </c>
      <c r="K58" s="56">
        <f t="shared" ref="K58:K82" si="13">IF(OR($C58=0,$D58=0),0,IF($D58="Électricité",0,IF($J$17="Oui",$I20*VLOOKUP($C58&amp;$D58,$U$19:$AE$44,5,FALSE),$F58*VLOOKUP($C58&amp;$D58,$U$19:$AE$44,9,FALSE))))</f>
        <v>0</v>
      </c>
      <c r="L58" s="56">
        <f t="shared" si="7"/>
        <v>0</v>
      </c>
      <c r="M58" s="57">
        <f t="shared" ref="M58:M82" si="14">IF(OR($C58=0,$D58=0),0,IF($N$17="Oui",$M20*VLOOKUP($C58&amp;$D58,$U$19:$AE$44,7,FALSE)+$L58*VLOOKUP(C58&amp;D58,$U$19:$AE$44,8,FALSE),$L58*VLOOKUP($C58&amp;$D58,$U$19:$AE$44,11,FALSE)))</f>
        <v>0</v>
      </c>
      <c r="N58" s="58">
        <f t="shared" ref="N58:N82" si="15">I58+L58</f>
        <v>0</v>
      </c>
      <c r="O58" s="56">
        <f t="shared" ref="O58:O82" si="16">IF(E58="Non",G58+H58+J58+K58+M58,1.15*(G58+H58+J58+K58+M58))</f>
        <v>0</v>
      </c>
      <c r="P58" s="49" t="e">
        <f t="shared" ref="P58:P82" si="17">O58/N58</f>
        <v>#DIV/0!</v>
      </c>
    </row>
    <row r="59" spans="2:17" x14ac:dyDescent="0.25">
      <c r="B59" s="41">
        <f t="shared" si="8"/>
        <v>0</v>
      </c>
      <c r="C59" s="38">
        <f t="shared" si="9"/>
        <v>0</v>
      </c>
      <c r="D59" s="41">
        <f t="shared" si="9"/>
        <v>0</v>
      </c>
      <c r="E59" s="41">
        <f t="shared" si="9"/>
        <v>0</v>
      </c>
      <c r="F59" s="56">
        <f t="shared" si="5"/>
        <v>0</v>
      </c>
      <c r="G59" s="56">
        <f t="shared" si="10"/>
        <v>0</v>
      </c>
      <c r="H59" s="56">
        <f t="shared" si="6"/>
        <v>0</v>
      </c>
      <c r="I59" s="56">
        <f t="shared" si="11"/>
        <v>0</v>
      </c>
      <c r="J59" s="56">
        <f t="shared" si="12"/>
        <v>0</v>
      </c>
      <c r="K59" s="56">
        <f t="shared" si="13"/>
        <v>0</v>
      </c>
      <c r="L59" s="56">
        <f t="shared" si="7"/>
        <v>0</v>
      </c>
      <c r="M59" s="57">
        <f t="shared" si="14"/>
        <v>0</v>
      </c>
      <c r="N59" s="58">
        <f t="shared" si="15"/>
        <v>0</v>
      </c>
      <c r="O59" s="56">
        <f t="shared" si="16"/>
        <v>0</v>
      </c>
      <c r="P59" s="49" t="e">
        <f t="shared" si="17"/>
        <v>#DIV/0!</v>
      </c>
    </row>
    <row r="60" spans="2:17" x14ac:dyDescent="0.25">
      <c r="B60" s="41">
        <f t="shared" si="8"/>
        <v>0</v>
      </c>
      <c r="C60" s="38">
        <f t="shared" si="9"/>
        <v>0</v>
      </c>
      <c r="D60" s="41">
        <f t="shared" si="9"/>
        <v>0</v>
      </c>
      <c r="E60" s="41">
        <f t="shared" si="9"/>
        <v>0</v>
      </c>
      <c r="F60" s="56">
        <f t="shared" si="5"/>
        <v>0</v>
      </c>
      <c r="G60" s="56">
        <f t="shared" si="10"/>
        <v>0</v>
      </c>
      <c r="H60" s="56">
        <f t="shared" si="6"/>
        <v>0</v>
      </c>
      <c r="I60" s="56">
        <f t="shared" si="11"/>
        <v>0</v>
      </c>
      <c r="J60" s="56">
        <f t="shared" si="12"/>
        <v>0</v>
      </c>
      <c r="K60" s="56">
        <f t="shared" si="13"/>
        <v>0</v>
      </c>
      <c r="L60" s="56">
        <f t="shared" si="7"/>
        <v>0</v>
      </c>
      <c r="M60" s="57">
        <f t="shared" si="14"/>
        <v>0</v>
      </c>
      <c r="N60" s="58">
        <f t="shared" si="15"/>
        <v>0</v>
      </c>
      <c r="O60" s="56">
        <f t="shared" si="16"/>
        <v>0</v>
      </c>
      <c r="P60" s="49" t="e">
        <f t="shared" si="17"/>
        <v>#DIV/0!</v>
      </c>
    </row>
    <row r="61" spans="2:17" x14ac:dyDescent="0.25">
      <c r="B61" s="41">
        <f t="shared" si="8"/>
        <v>0</v>
      </c>
      <c r="C61" s="38">
        <f t="shared" si="9"/>
        <v>0</v>
      </c>
      <c r="D61" s="41">
        <f t="shared" si="9"/>
        <v>0</v>
      </c>
      <c r="E61" s="41">
        <f t="shared" si="9"/>
        <v>0</v>
      </c>
      <c r="F61" s="56">
        <f t="shared" si="5"/>
        <v>0</v>
      </c>
      <c r="G61" s="56">
        <f t="shared" si="10"/>
        <v>0</v>
      </c>
      <c r="H61" s="56">
        <f t="shared" si="6"/>
        <v>0</v>
      </c>
      <c r="I61" s="56">
        <f t="shared" si="11"/>
        <v>0</v>
      </c>
      <c r="J61" s="56">
        <f t="shared" si="12"/>
        <v>0</v>
      </c>
      <c r="K61" s="56">
        <f t="shared" si="13"/>
        <v>0</v>
      </c>
      <c r="L61" s="56">
        <f t="shared" si="7"/>
        <v>0</v>
      </c>
      <c r="M61" s="57">
        <f t="shared" si="14"/>
        <v>0</v>
      </c>
      <c r="N61" s="58">
        <f t="shared" si="15"/>
        <v>0</v>
      </c>
      <c r="O61" s="56">
        <f t="shared" si="16"/>
        <v>0</v>
      </c>
      <c r="P61" s="49" t="e">
        <f t="shared" si="17"/>
        <v>#DIV/0!</v>
      </c>
    </row>
    <row r="62" spans="2:17" x14ac:dyDescent="0.25">
      <c r="B62" s="41">
        <f t="shared" si="8"/>
        <v>0</v>
      </c>
      <c r="C62" s="38">
        <f t="shared" si="9"/>
        <v>0</v>
      </c>
      <c r="D62" s="41">
        <f t="shared" si="9"/>
        <v>0</v>
      </c>
      <c r="E62" s="41">
        <f t="shared" si="9"/>
        <v>0</v>
      </c>
      <c r="F62" s="56">
        <f t="shared" si="5"/>
        <v>0</v>
      </c>
      <c r="G62" s="56">
        <f t="shared" si="10"/>
        <v>0</v>
      </c>
      <c r="H62" s="56">
        <f t="shared" si="6"/>
        <v>0</v>
      </c>
      <c r="I62" s="56">
        <f t="shared" si="11"/>
        <v>0</v>
      </c>
      <c r="J62" s="56">
        <f t="shared" si="12"/>
        <v>0</v>
      </c>
      <c r="K62" s="56">
        <f t="shared" si="13"/>
        <v>0</v>
      </c>
      <c r="L62" s="56">
        <f t="shared" si="7"/>
        <v>0</v>
      </c>
      <c r="M62" s="57">
        <f t="shared" si="14"/>
        <v>0</v>
      </c>
      <c r="N62" s="58">
        <f t="shared" si="15"/>
        <v>0</v>
      </c>
      <c r="O62" s="56">
        <f t="shared" si="16"/>
        <v>0</v>
      </c>
      <c r="P62" s="49" t="e">
        <f t="shared" si="17"/>
        <v>#DIV/0!</v>
      </c>
    </row>
    <row r="63" spans="2:17" x14ac:dyDescent="0.25">
      <c r="B63" s="41">
        <f t="shared" si="8"/>
        <v>0</v>
      </c>
      <c r="C63" s="38">
        <f t="shared" si="9"/>
        <v>0</v>
      </c>
      <c r="D63" s="41">
        <f t="shared" si="9"/>
        <v>0</v>
      </c>
      <c r="E63" s="41">
        <f t="shared" si="9"/>
        <v>0</v>
      </c>
      <c r="F63" s="56">
        <f t="shared" si="5"/>
        <v>0</v>
      </c>
      <c r="G63" s="56">
        <f t="shared" si="10"/>
        <v>0</v>
      </c>
      <c r="H63" s="56">
        <f t="shared" si="6"/>
        <v>0</v>
      </c>
      <c r="I63" s="56">
        <f t="shared" si="11"/>
        <v>0</v>
      </c>
      <c r="J63" s="56">
        <f t="shared" si="12"/>
        <v>0</v>
      </c>
      <c r="K63" s="56">
        <f t="shared" si="13"/>
        <v>0</v>
      </c>
      <c r="L63" s="56">
        <f t="shared" si="7"/>
        <v>0</v>
      </c>
      <c r="M63" s="57">
        <f t="shared" si="14"/>
        <v>0</v>
      </c>
      <c r="N63" s="58">
        <f t="shared" si="15"/>
        <v>0</v>
      </c>
      <c r="O63" s="56">
        <f t="shared" si="16"/>
        <v>0</v>
      </c>
      <c r="P63" s="49" t="e">
        <f t="shared" si="17"/>
        <v>#DIV/0!</v>
      </c>
    </row>
    <row r="64" spans="2:17" x14ac:dyDescent="0.25">
      <c r="B64" s="41">
        <f t="shared" si="8"/>
        <v>0</v>
      </c>
      <c r="C64" s="38">
        <f t="shared" si="9"/>
        <v>0</v>
      </c>
      <c r="D64" s="41">
        <f t="shared" si="9"/>
        <v>0</v>
      </c>
      <c r="E64" s="41">
        <f t="shared" si="9"/>
        <v>0</v>
      </c>
      <c r="F64" s="56">
        <f t="shared" si="5"/>
        <v>0</v>
      </c>
      <c r="G64" s="56">
        <f t="shared" si="10"/>
        <v>0</v>
      </c>
      <c r="H64" s="56">
        <f t="shared" si="6"/>
        <v>0</v>
      </c>
      <c r="I64" s="56">
        <f t="shared" si="11"/>
        <v>0</v>
      </c>
      <c r="J64" s="56">
        <f t="shared" si="12"/>
        <v>0</v>
      </c>
      <c r="K64" s="56">
        <f t="shared" si="13"/>
        <v>0</v>
      </c>
      <c r="L64" s="56">
        <f t="shared" si="7"/>
        <v>0</v>
      </c>
      <c r="M64" s="57">
        <f t="shared" si="14"/>
        <v>0</v>
      </c>
      <c r="N64" s="58">
        <f t="shared" si="15"/>
        <v>0</v>
      </c>
      <c r="O64" s="56">
        <f t="shared" si="16"/>
        <v>0</v>
      </c>
      <c r="P64" s="49" t="e">
        <f t="shared" si="17"/>
        <v>#DIV/0!</v>
      </c>
    </row>
    <row r="65" spans="2:16" x14ac:dyDescent="0.25">
      <c r="B65" s="41">
        <f t="shared" si="8"/>
        <v>0</v>
      </c>
      <c r="C65" s="38">
        <f t="shared" si="9"/>
        <v>0</v>
      </c>
      <c r="D65" s="41">
        <f t="shared" si="9"/>
        <v>0</v>
      </c>
      <c r="E65" s="41">
        <f t="shared" si="9"/>
        <v>0</v>
      </c>
      <c r="F65" s="56">
        <f t="shared" si="5"/>
        <v>0</v>
      </c>
      <c r="G65" s="56">
        <f t="shared" si="10"/>
        <v>0</v>
      </c>
      <c r="H65" s="56">
        <f t="shared" si="6"/>
        <v>0</v>
      </c>
      <c r="I65" s="56">
        <f t="shared" si="11"/>
        <v>0</v>
      </c>
      <c r="J65" s="56">
        <f t="shared" si="12"/>
        <v>0</v>
      </c>
      <c r="K65" s="56">
        <f t="shared" si="13"/>
        <v>0</v>
      </c>
      <c r="L65" s="56">
        <f t="shared" si="7"/>
        <v>0</v>
      </c>
      <c r="M65" s="57">
        <f t="shared" si="14"/>
        <v>0</v>
      </c>
      <c r="N65" s="58">
        <f t="shared" si="15"/>
        <v>0</v>
      </c>
      <c r="O65" s="56">
        <f t="shared" si="16"/>
        <v>0</v>
      </c>
      <c r="P65" s="49" t="e">
        <f t="shared" si="17"/>
        <v>#DIV/0!</v>
      </c>
    </row>
    <row r="66" spans="2:16" x14ac:dyDescent="0.25">
      <c r="B66" s="41">
        <f t="shared" si="8"/>
        <v>0</v>
      </c>
      <c r="C66" s="38">
        <f t="shared" si="9"/>
        <v>0</v>
      </c>
      <c r="D66" s="41">
        <f t="shared" si="9"/>
        <v>0</v>
      </c>
      <c r="E66" s="41">
        <f t="shared" si="9"/>
        <v>0</v>
      </c>
      <c r="F66" s="56">
        <f t="shared" si="5"/>
        <v>0</v>
      </c>
      <c r="G66" s="56">
        <f t="shared" si="10"/>
        <v>0</v>
      </c>
      <c r="H66" s="56">
        <f t="shared" si="6"/>
        <v>0</v>
      </c>
      <c r="I66" s="56">
        <f t="shared" si="11"/>
        <v>0</v>
      </c>
      <c r="J66" s="56">
        <f t="shared" si="12"/>
        <v>0</v>
      </c>
      <c r="K66" s="56">
        <f t="shared" si="13"/>
        <v>0</v>
      </c>
      <c r="L66" s="56">
        <f t="shared" si="7"/>
        <v>0</v>
      </c>
      <c r="M66" s="57">
        <f t="shared" si="14"/>
        <v>0</v>
      </c>
      <c r="N66" s="58">
        <f t="shared" si="15"/>
        <v>0</v>
      </c>
      <c r="O66" s="56">
        <f t="shared" si="16"/>
        <v>0</v>
      </c>
      <c r="P66" s="49" t="e">
        <f t="shared" si="17"/>
        <v>#DIV/0!</v>
      </c>
    </row>
    <row r="67" spans="2:16" x14ac:dyDescent="0.25">
      <c r="B67" s="41">
        <f t="shared" si="8"/>
        <v>0</v>
      </c>
      <c r="C67" s="38">
        <f t="shared" si="9"/>
        <v>0</v>
      </c>
      <c r="D67" s="41">
        <f t="shared" si="9"/>
        <v>0</v>
      </c>
      <c r="E67" s="41">
        <f t="shared" si="9"/>
        <v>0</v>
      </c>
      <c r="F67" s="56">
        <f t="shared" si="5"/>
        <v>0</v>
      </c>
      <c r="G67" s="56">
        <f t="shared" si="10"/>
        <v>0</v>
      </c>
      <c r="H67" s="56">
        <f t="shared" si="6"/>
        <v>0</v>
      </c>
      <c r="I67" s="56">
        <f t="shared" si="11"/>
        <v>0</v>
      </c>
      <c r="J67" s="56">
        <f t="shared" si="12"/>
        <v>0</v>
      </c>
      <c r="K67" s="56">
        <f t="shared" si="13"/>
        <v>0</v>
      </c>
      <c r="L67" s="56">
        <f t="shared" si="7"/>
        <v>0</v>
      </c>
      <c r="M67" s="57">
        <f t="shared" si="14"/>
        <v>0</v>
      </c>
      <c r="N67" s="58">
        <f t="shared" si="15"/>
        <v>0</v>
      </c>
      <c r="O67" s="56">
        <f t="shared" si="16"/>
        <v>0</v>
      </c>
      <c r="P67" s="49" t="e">
        <f t="shared" si="17"/>
        <v>#DIV/0!</v>
      </c>
    </row>
    <row r="68" spans="2:16" x14ac:dyDescent="0.25">
      <c r="B68" s="41">
        <f t="shared" si="8"/>
        <v>0</v>
      </c>
      <c r="C68" s="38">
        <f t="shared" si="9"/>
        <v>0</v>
      </c>
      <c r="D68" s="41">
        <f t="shared" si="9"/>
        <v>0</v>
      </c>
      <c r="E68" s="41">
        <f t="shared" si="9"/>
        <v>0</v>
      </c>
      <c r="F68" s="56">
        <f t="shared" si="5"/>
        <v>0</v>
      </c>
      <c r="G68" s="56">
        <f t="shared" si="10"/>
        <v>0</v>
      </c>
      <c r="H68" s="56">
        <f t="shared" si="6"/>
        <v>0</v>
      </c>
      <c r="I68" s="56">
        <f t="shared" si="11"/>
        <v>0</v>
      </c>
      <c r="J68" s="56">
        <f t="shared" si="12"/>
        <v>0</v>
      </c>
      <c r="K68" s="56">
        <f t="shared" si="13"/>
        <v>0</v>
      </c>
      <c r="L68" s="56">
        <f t="shared" si="7"/>
        <v>0</v>
      </c>
      <c r="M68" s="57">
        <f t="shared" si="14"/>
        <v>0</v>
      </c>
      <c r="N68" s="58">
        <f t="shared" si="15"/>
        <v>0</v>
      </c>
      <c r="O68" s="56">
        <f t="shared" si="16"/>
        <v>0</v>
      </c>
      <c r="P68" s="49" t="e">
        <f t="shared" si="17"/>
        <v>#DIV/0!</v>
      </c>
    </row>
    <row r="69" spans="2:16" x14ac:dyDescent="0.25">
      <c r="B69" s="41">
        <f t="shared" si="8"/>
        <v>0</v>
      </c>
      <c r="C69" s="38">
        <f t="shared" si="9"/>
        <v>0</v>
      </c>
      <c r="D69" s="41">
        <f t="shared" si="9"/>
        <v>0</v>
      </c>
      <c r="E69" s="41">
        <f t="shared" si="9"/>
        <v>0</v>
      </c>
      <c r="F69" s="56">
        <f t="shared" si="5"/>
        <v>0</v>
      </c>
      <c r="G69" s="56">
        <f t="shared" si="10"/>
        <v>0</v>
      </c>
      <c r="H69" s="56">
        <f t="shared" si="6"/>
        <v>0</v>
      </c>
      <c r="I69" s="56">
        <f t="shared" si="11"/>
        <v>0</v>
      </c>
      <c r="J69" s="56">
        <f t="shared" si="12"/>
        <v>0</v>
      </c>
      <c r="K69" s="56">
        <f t="shared" si="13"/>
        <v>0</v>
      </c>
      <c r="L69" s="56">
        <f t="shared" si="7"/>
        <v>0</v>
      </c>
      <c r="M69" s="57">
        <f t="shared" si="14"/>
        <v>0</v>
      </c>
      <c r="N69" s="58">
        <f t="shared" si="15"/>
        <v>0</v>
      </c>
      <c r="O69" s="56">
        <f t="shared" si="16"/>
        <v>0</v>
      </c>
      <c r="P69" s="49" t="e">
        <f t="shared" si="17"/>
        <v>#DIV/0!</v>
      </c>
    </row>
    <row r="70" spans="2:16" x14ac:dyDescent="0.25">
      <c r="B70" s="41">
        <f t="shared" si="8"/>
        <v>0</v>
      </c>
      <c r="C70" s="38">
        <f t="shared" si="9"/>
        <v>0</v>
      </c>
      <c r="D70" s="41">
        <f t="shared" si="9"/>
        <v>0</v>
      </c>
      <c r="E70" s="41">
        <f t="shared" si="9"/>
        <v>0</v>
      </c>
      <c r="F70" s="56">
        <f t="shared" si="5"/>
        <v>0</v>
      </c>
      <c r="G70" s="56">
        <f t="shared" si="10"/>
        <v>0</v>
      </c>
      <c r="H70" s="56">
        <f t="shared" si="6"/>
        <v>0</v>
      </c>
      <c r="I70" s="56">
        <f t="shared" si="11"/>
        <v>0</v>
      </c>
      <c r="J70" s="56">
        <f t="shared" si="12"/>
        <v>0</v>
      </c>
      <c r="K70" s="56">
        <f t="shared" si="13"/>
        <v>0</v>
      </c>
      <c r="L70" s="56">
        <f t="shared" si="7"/>
        <v>0</v>
      </c>
      <c r="M70" s="57">
        <f t="shared" si="14"/>
        <v>0</v>
      </c>
      <c r="N70" s="58">
        <f t="shared" si="15"/>
        <v>0</v>
      </c>
      <c r="O70" s="56">
        <f t="shared" si="16"/>
        <v>0</v>
      </c>
      <c r="P70" s="49" t="e">
        <f t="shared" si="17"/>
        <v>#DIV/0!</v>
      </c>
    </row>
    <row r="71" spans="2:16" x14ac:dyDescent="0.25">
      <c r="B71" s="41">
        <f t="shared" si="8"/>
        <v>0</v>
      </c>
      <c r="C71" s="38">
        <f t="shared" si="9"/>
        <v>0</v>
      </c>
      <c r="D71" s="41">
        <f t="shared" si="9"/>
        <v>0</v>
      </c>
      <c r="E71" s="41">
        <f t="shared" si="9"/>
        <v>0</v>
      </c>
      <c r="F71" s="56">
        <f t="shared" si="5"/>
        <v>0</v>
      </c>
      <c r="G71" s="56">
        <f t="shared" si="10"/>
        <v>0</v>
      </c>
      <c r="H71" s="56">
        <f t="shared" si="6"/>
        <v>0</v>
      </c>
      <c r="I71" s="56">
        <f t="shared" si="11"/>
        <v>0</v>
      </c>
      <c r="J71" s="56">
        <f t="shared" si="12"/>
        <v>0</v>
      </c>
      <c r="K71" s="56">
        <f t="shared" si="13"/>
        <v>0</v>
      </c>
      <c r="L71" s="56">
        <f t="shared" si="7"/>
        <v>0</v>
      </c>
      <c r="M71" s="57">
        <f t="shared" si="14"/>
        <v>0</v>
      </c>
      <c r="N71" s="58">
        <f t="shared" si="15"/>
        <v>0</v>
      </c>
      <c r="O71" s="56">
        <f t="shared" si="16"/>
        <v>0</v>
      </c>
      <c r="P71" s="49" t="e">
        <f t="shared" si="17"/>
        <v>#DIV/0!</v>
      </c>
    </row>
    <row r="72" spans="2:16" x14ac:dyDescent="0.25">
      <c r="B72" s="41">
        <f t="shared" si="8"/>
        <v>0</v>
      </c>
      <c r="C72" s="38">
        <f t="shared" si="9"/>
        <v>0</v>
      </c>
      <c r="D72" s="41">
        <f t="shared" si="9"/>
        <v>0</v>
      </c>
      <c r="E72" s="41">
        <f t="shared" si="9"/>
        <v>0</v>
      </c>
      <c r="F72" s="56">
        <f t="shared" si="5"/>
        <v>0</v>
      </c>
      <c r="G72" s="56">
        <f t="shared" si="10"/>
        <v>0</v>
      </c>
      <c r="H72" s="56">
        <f t="shared" si="6"/>
        <v>0</v>
      </c>
      <c r="I72" s="56">
        <f t="shared" si="11"/>
        <v>0</v>
      </c>
      <c r="J72" s="56">
        <f t="shared" si="12"/>
        <v>0</v>
      </c>
      <c r="K72" s="56">
        <f t="shared" si="13"/>
        <v>0</v>
      </c>
      <c r="L72" s="56">
        <f t="shared" si="7"/>
        <v>0</v>
      </c>
      <c r="M72" s="57">
        <f t="shared" si="14"/>
        <v>0</v>
      </c>
      <c r="N72" s="58">
        <f t="shared" si="15"/>
        <v>0</v>
      </c>
      <c r="O72" s="56">
        <f t="shared" si="16"/>
        <v>0</v>
      </c>
      <c r="P72" s="49" t="e">
        <f t="shared" si="17"/>
        <v>#DIV/0!</v>
      </c>
    </row>
    <row r="73" spans="2:16" x14ac:dyDescent="0.25">
      <c r="B73" s="41">
        <f t="shared" si="8"/>
        <v>0</v>
      </c>
      <c r="C73" s="38">
        <f t="shared" si="9"/>
        <v>0</v>
      </c>
      <c r="D73" s="41">
        <f t="shared" si="9"/>
        <v>0</v>
      </c>
      <c r="E73" s="41">
        <f t="shared" si="9"/>
        <v>0</v>
      </c>
      <c r="F73" s="56">
        <f t="shared" si="5"/>
        <v>0</v>
      </c>
      <c r="G73" s="56">
        <f t="shared" si="10"/>
        <v>0</v>
      </c>
      <c r="H73" s="56">
        <f t="shared" si="6"/>
        <v>0</v>
      </c>
      <c r="I73" s="56">
        <f t="shared" si="11"/>
        <v>0</v>
      </c>
      <c r="J73" s="56">
        <f t="shared" si="12"/>
        <v>0</v>
      </c>
      <c r="K73" s="56">
        <f t="shared" si="13"/>
        <v>0</v>
      </c>
      <c r="L73" s="56">
        <f t="shared" si="7"/>
        <v>0</v>
      </c>
      <c r="M73" s="57">
        <f t="shared" si="14"/>
        <v>0</v>
      </c>
      <c r="N73" s="58">
        <f t="shared" si="15"/>
        <v>0</v>
      </c>
      <c r="O73" s="56">
        <f t="shared" si="16"/>
        <v>0</v>
      </c>
      <c r="P73" s="49" t="e">
        <f t="shared" si="17"/>
        <v>#DIV/0!</v>
      </c>
    </row>
    <row r="74" spans="2:16" x14ac:dyDescent="0.25">
      <c r="B74" s="41">
        <f t="shared" ref="B74:E82" si="18">B36</f>
        <v>0</v>
      </c>
      <c r="C74" s="38">
        <f t="shared" si="18"/>
        <v>0</v>
      </c>
      <c r="D74" s="41">
        <f t="shared" si="18"/>
        <v>0</v>
      </c>
      <c r="E74" s="41">
        <f t="shared" si="18"/>
        <v>0</v>
      </c>
      <c r="F74" s="56">
        <f t="shared" si="5"/>
        <v>0</v>
      </c>
      <c r="G74" s="56">
        <f t="shared" si="10"/>
        <v>0</v>
      </c>
      <c r="H74" s="56">
        <f t="shared" si="6"/>
        <v>0</v>
      </c>
      <c r="I74" s="56">
        <f t="shared" si="11"/>
        <v>0</v>
      </c>
      <c r="J74" s="56">
        <f t="shared" si="12"/>
        <v>0</v>
      </c>
      <c r="K74" s="56">
        <f t="shared" si="13"/>
        <v>0</v>
      </c>
      <c r="L74" s="56">
        <f t="shared" si="7"/>
        <v>0</v>
      </c>
      <c r="M74" s="57">
        <f t="shared" si="14"/>
        <v>0</v>
      </c>
      <c r="N74" s="58">
        <f t="shared" si="15"/>
        <v>0</v>
      </c>
      <c r="O74" s="56">
        <f t="shared" si="16"/>
        <v>0</v>
      </c>
      <c r="P74" s="49" t="e">
        <f t="shared" si="17"/>
        <v>#DIV/0!</v>
      </c>
    </row>
    <row r="75" spans="2:16" x14ac:dyDescent="0.25">
      <c r="B75" s="41">
        <f t="shared" si="18"/>
        <v>0</v>
      </c>
      <c r="C75" s="38">
        <f t="shared" si="18"/>
        <v>0</v>
      </c>
      <c r="D75" s="41">
        <f t="shared" si="18"/>
        <v>0</v>
      </c>
      <c r="E75" s="41">
        <f t="shared" si="18"/>
        <v>0</v>
      </c>
      <c r="F75" s="56">
        <f t="shared" si="5"/>
        <v>0</v>
      </c>
      <c r="G75" s="56">
        <f t="shared" si="10"/>
        <v>0</v>
      </c>
      <c r="H75" s="56">
        <f t="shared" si="6"/>
        <v>0</v>
      </c>
      <c r="I75" s="56">
        <f t="shared" si="11"/>
        <v>0</v>
      </c>
      <c r="J75" s="56">
        <f t="shared" si="12"/>
        <v>0</v>
      </c>
      <c r="K75" s="56">
        <f t="shared" si="13"/>
        <v>0</v>
      </c>
      <c r="L75" s="56">
        <f t="shared" si="7"/>
        <v>0</v>
      </c>
      <c r="M75" s="57">
        <f t="shared" si="14"/>
        <v>0</v>
      </c>
      <c r="N75" s="58">
        <f t="shared" si="15"/>
        <v>0</v>
      </c>
      <c r="O75" s="56">
        <f t="shared" si="16"/>
        <v>0</v>
      </c>
      <c r="P75" s="49" t="e">
        <f t="shared" si="17"/>
        <v>#DIV/0!</v>
      </c>
    </row>
    <row r="76" spans="2:16" x14ac:dyDescent="0.25">
      <c r="B76" s="41">
        <f t="shared" si="18"/>
        <v>0</v>
      </c>
      <c r="C76" s="38">
        <f t="shared" si="18"/>
        <v>0</v>
      </c>
      <c r="D76" s="41">
        <f t="shared" si="18"/>
        <v>0</v>
      </c>
      <c r="E76" s="41">
        <f t="shared" si="18"/>
        <v>0</v>
      </c>
      <c r="F76" s="56">
        <f t="shared" si="5"/>
        <v>0</v>
      </c>
      <c r="G76" s="56">
        <f t="shared" si="10"/>
        <v>0</v>
      </c>
      <c r="H76" s="56">
        <f t="shared" si="6"/>
        <v>0</v>
      </c>
      <c r="I76" s="56">
        <f t="shared" si="11"/>
        <v>0</v>
      </c>
      <c r="J76" s="56">
        <f t="shared" si="12"/>
        <v>0</v>
      </c>
      <c r="K76" s="56">
        <f t="shared" si="13"/>
        <v>0</v>
      </c>
      <c r="L76" s="56">
        <f t="shared" si="7"/>
        <v>0</v>
      </c>
      <c r="M76" s="57">
        <f t="shared" si="14"/>
        <v>0</v>
      </c>
      <c r="N76" s="58">
        <f t="shared" si="15"/>
        <v>0</v>
      </c>
      <c r="O76" s="56">
        <f t="shared" si="16"/>
        <v>0</v>
      </c>
      <c r="P76" s="49" t="e">
        <f t="shared" si="17"/>
        <v>#DIV/0!</v>
      </c>
    </row>
    <row r="77" spans="2:16" x14ac:dyDescent="0.25">
      <c r="B77" s="41">
        <f t="shared" si="18"/>
        <v>0</v>
      </c>
      <c r="C77" s="38">
        <f t="shared" si="18"/>
        <v>0</v>
      </c>
      <c r="D77" s="41">
        <f t="shared" si="18"/>
        <v>0</v>
      </c>
      <c r="E77" s="41">
        <f t="shared" si="18"/>
        <v>0</v>
      </c>
      <c r="F77" s="56">
        <f t="shared" si="5"/>
        <v>0</v>
      </c>
      <c r="G77" s="56">
        <f t="shared" si="10"/>
        <v>0</v>
      </c>
      <c r="H77" s="56">
        <f t="shared" si="6"/>
        <v>0</v>
      </c>
      <c r="I77" s="56">
        <f t="shared" si="11"/>
        <v>0</v>
      </c>
      <c r="J77" s="56">
        <f t="shared" si="12"/>
        <v>0</v>
      </c>
      <c r="K77" s="56">
        <f t="shared" si="13"/>
        <v>0</v>
      </c>
      <c r="L77" s="56">
        <f t="shared" si="7"/>
        <v>0</v>
      </c>
      <c r="M77" s="57">
        <f t="shared" si="14"/>
        <v>0</v>
      </c>
      <c r="N77" s="58">
        <f t="shared" si="15"/>
        <v>0</v>
      </c>
      <c r="O77" s="56">
        <f t="shared" si="16"/>
        <v>0</v>
      </c>
      <c r="P77" s="49" t="e">
        <f t="shared" si="17"/>
        <v>#DIV/0!</v>
      </c>
    </row>
    <row r="78" spans="2:16" x14ac:dyDescent="0.25">
      <c r="B78" s="41">
        <f t="shared" si="18"/>
        <v>0</v>
      </c>
      <c r="C78" s="38">
        <f t="shared" si="18"/>
        <v>0</v>
      </c>
      <c r="D78" s="41">
        <f t="shared" si="18"/>
        <v>0</v>
      </c>
      <c r="E78" s="41">
        <f t="shared" si="18"/>
        <v>0</v>
      </c>
      <c r="F78" s="56">
        <f t="shared" si="5"/>
        <v>0</v>
      </c>
      <c r="G78" s="56">
        <f t="shared" si="10"/>
        <v>0</v>
      </c>
      <c r="H78" s="56">
        <f t="shared" si="6"/>
        <v>0</v>
      </c>
      <c r="I78" s="56">
        <f t="shared" si="11"/>
        <v>0</v>
      </c>
      <c r="J78" s="56">
        <f t="shared" si="12"/>
        <v>0</v>
      </c>
      <c r="K78" s="56">
        <f t="shared" si="13"/>
        <v>0</v>
      </c>
      <c r="L78" s="56">
        <f t="shared" si="7"/>
        <v>0</v>
      </c>
      <c r="M78" s="57">
        <f t="shared" si="14"/>
        <v>0</v>
      </c>
      <c r="N78" s="58">
        <f t="shared" si="15"/>
        <v>0</v>
      </c>
      <c r="O78" s="56">
        <f t="shared" si="16"/>
        <v>0</v>
      </c>
      <c r="P78" s="49" t="e">
        <f t="shared" si="17"/>
        <v>#DIV/0!</v>
      </c>
    </row>
    <row r="79" spans="2:16" x14ac:dyDescent="0.25">
      <c r="B79" s="41">
        <f t="shared" si="18"/>
        <v>0</v>
      </c>
      <c r="C79" s="38">
        <f t="shared" si="18"/>
        <v>0</v>
      </c>
      <c r="D79" s="41">
        <f t="shared" si="18"/>
        <v>0</v>
      </c>
      <c r="E79" s="41">
        <f t="shared" si="18"/>
        <v>0</v>
      </c>
      <c r="F79" s="56">
        <f t="shared" si="5"/>
        <v>0</v>
      </c>
      <c r="G79" s="56">
        <f t="shared" si="10"/>
        <v>0</v>
      </c>
      <c r="H79" s="56">
        <f t="shared" si="6"/>
        <v>0</v>
      </c>
      <c r="I79" s="56">
        <f t="shared" si="11"/>
        <v>0</v>
      </c>
      <c r="J79" s="56">
        <f t="shared" si="12"/>
        <v>0</v>
      </c>
      <c r="K79" s="56">
        <f t="shared" si="13"/>
        <v>0</v>
      </c>
      <c r="L79" s="56">
        <f t="shared" si="7"/>
        <v>0</v>
      </c>
      <c r="M79" s="57">
        <f t="shared" si="14"/>
        <v>0</v>
      </c>
      <c r="N79" s="58">
        <f t="shared" si="15"/>
        <v>0</v>
      </c>
      <c r="O79" s="56">
        <f t="shared" si="16"/>
        <v>0</v>
      </c>
      <c r="P79" s="49" t="e">
        <f t="shared" si="17"/>
        <v>#DIV/0!</v>
      </c>
    </row>
    <row r="80" spans="2:16" x14ac:dyDescent="0.25">
      <c r="B80" s="41">
        <f t="shared" si="18"/>
        <v>0</v>
      </c>
      <c r="C80" s="38">
        <f t="shared" si="18"/>
        <v>0</v>
      </c>
      <c r="D80" s="41">
        <f t="shared" si="18"/>
        <v>0</v>
      </c>
      <c r="E80" s="41">
        <f t="shared" si="18"/>
        <v>0</v>
      </c>
      <c r="F80" s="56">
        <f t="shared" si="5"/>
        <v>0</v>
      </c>
      <c r="G80" s="56">
        <f t="shared" si="10"/>
        <v>0</v>
      </c>
      <c r="H80" s="56">
        <f t="shared" si="6"/>
        <v>0</v>
      </c>
      <c r="I80" s="56">
        <f t="shared" si="11"/>
        <v>0</v>
      </c>
      <c r="J80" s="56">
        <f t="shared" si="12"/>
        <v>0</v>
      </c>
      <c r="K80" s="56">
        <f t="shared" si="13"/>
        <v>0</v>
      </c>
      <c r="L80" s="56">
        <f t="shared" si="7"/>
        <v>0</v>
      </c>
      <c r="M80" s="57">
        <f t="shared" si="14"/>
        <v>0</v>
      </c>
      <c r="N80" s="58">
        <f t="shared" si="15"/>
        <v>0</v>
      </c>
      <c r="O80" s="56">
        <f t="shared" si="16"/>
        <v>0</v>
      </c>
      <c r="P80" s="49" t="e">
        <f t="shared" si="17"/>
        <v>#DIV/0!</v>
      </c>
    </row>
    <row r="81" spans="2:16" x14ac:dyDescent="0.25">
      <c r="B81" s="41">
        <f t="shared" si="18"/>
        <v>0</v>
      </c>
      <c r="C81" s="38">
        <f t="shared" si="18"/>
        <v>0</v>
      </c>
      <c r="D81" s="41">
        <f t="shared" si="18"/>
        <v>0</v>
      </c>
      <c r="E81" s="41">
        <f t="shared" si="18"/>
        <v>0</v>
      </c>
      <c r="F81" s="56">
        <f t="shared" si="5"/>
        <v>0</v>
      </c>
      <c r="G81" s="56">
        <f t="shared" si="10"/>
        <v>0</v>
      </c>
      <c r="H81" s="56">
        <f t="shared" si="6"/>
        <v>0</v>
      </c>
      <c r="I81" s="56">
        <f t="shared" si="11"/>
        <v>0</v>
      </c>
      <c r="J81" s="56">
        <f t="shared" si="12"/>
        <v>0</v>
      </c>
      <c r="K81" s="56">
        <f t="shared" si="13"/>
        <v>0</v>
      </c>
      <c r="L81" s="56">
        <f t="shared" si="7"/>
        <v>0</v>
      </c>
      <c r="M81" s="57">
        <f t="shared" si="14"/>
        <v>0</v>
      </c>
      <c r="N81" s="58">
        <f t="shared" si="15"/>
        <v>0</v>
      </c>
      <c r="O81" s="56">
        <f t="shared" si="16"/>
        <v>0</v>
      </c>
      <c r="P81" s="49" t="e">
        <f t="shared" si="17"/>
        <v>#DIV/0!</v>
      </c>
    </row>
    <row r="82" spans="2:16" x14ac:dyDescent="0.25">
      <c r="B82" s="41">
        <f t="shared" si="18"/>
        <v>0</v>
      </c>
      <c r="C82" s="38">
        <f t="shared" si="18"/>
        <v>0</v>
      </c>
      <c r="D82" s="41">
        <f t="shared" si="18"/>
        <v>0</v>
      </c>
      <c r="E82" s="41">
        <f t="shared" si="18"/>
        <v>0</v>
      </c>
      <c r="F82" s="56">
        <f t="shared" si="5"/>
        <v>0</v>
      </c>
      <c r="G82" s="56">
        <f t="shared" si="10"/>
        <v>0</v>
      </c>
      <c r="H82" s="56">
        <f t="shared" si="6"/>
        <v>0</v>
      </c>
      <c r="I82" s="56">
        <f t="shared" si="11"/>
        <v>0</v>
      </c>
      <c r="J82" s="56">
        <f t="shared" si="12"/>
        <v>0</v>
      </c>
      <c r="K82" s="56">
        <f t="shared" si="13"/>
        <v>0</v>
      </c>
      <c r="L82" s="56">
        <f t="shared" si="7"/>
        <v>0</v>
      </c>
      <c r="M82" s="57">
        <f t="shared" si="14"/>
        <v>0</v>
      </c>
      <c r="N82" s="58">
        <f t="shared" si="15"/>
        <v>0</v>
      </c>
      <c r="O82" s="56">
        <f t="shared" si="16"/>
        <v>0</v>
      </c>
      <c r="P82" s="49" t="e">
        <f t="shared" si="17"/>
        <v>#DIV/0!</v>
      </c>
    </row>
    <row r="83" spans="2:16" x14ac:dyDescent="0.25">
      <c r="B83" s="34"/>
      <c r="C83" s="34"/>
      <c r="D83" s="34"/>
      <c r="E83" s="34"/>
      <c r="F83" s="34"/>
      <c r="G83" s="43"/>
      <c r="H83" s="43"/>
      <c r="I83" s="34"/>
      <c r="J83" s="44"/>
      <c r="K83" s="34"/>
      <c r="L83" s="34"/>
      <c r="M83" s="34"/>
      <c r="N83" s="50"/>
      <c r="O83" s="46"/>
      <c r="P83" s="51"/>
    </row>
    <row r="84" spans="2:16" ht="18.75" thickBot="1" x14ac:dyDescent="0.3">
      <c r="B84" s="187" t="s">
        <v>33</v>
      </c>
      <c r="C84" s="187"/>
      <c r="D84" s="187"/>
      <c r="E84" s="188"/>
      <c r="F84" s="59">
        <f t="shared" ref="F84:O84" si="19">SUM(F57:F82)</f>
        <v>0</v>
      </c>
      <c r="G84" s="60">
        <f t="shared" si="19"/>
        <v>0</v>
      </c>
      <c r="H84" s="60">
        <f t="shared" si="19"/>
        <v>0</v>
      </c>
      <c r="I84" s="59">
        <f t="shared" si="19"/>
        <v>0</v>
      </c>
      <c r="J84" s="59">
        <f t="shared" si="19"/>
        <v>0</v>
      </c>
      <c r="K84" s="59">
        <f t="shared" si="19"/>
        <v>0</v>
      </c>
      <c r="L84" s="59">
        <f t="shared" si="19"/>
        <v>0</v>
      </c>
      <c r="M84" s="61">
        <f t="shared" si="19"/>
        <v>0</v>
      </c>
      <c r="N84" s="62">
        <f t="shared" si="19"/>
        <v>0</v>
      </c>
      <c r="O84" s="63">
        <f t="shared" si="19"/>
        <v>0</v>
      </c>
      <c r="P84" s="52" t="e">
        <f>O84/N84</f>
        <v>#DIV/0!</v>
      </c>
    </row>
    <row r="85" spans="2:16" ht="13.5" thickTop="1" x14ac:dyDescent="0.25"/>
  </sheetData>
  <protectedRanges>
    <protectedRange sqref="K19:M44" name="Donnees_entree_3"/>
    <protectedRange sqref="G19:I44" name="Donnees_entree_2"/>
    <protectedRange sqref="B19:E44" name="Donnees_entree_1"/>
    <protectedRange sqref="N17" name="Donnees_primaires_2"/>
    <protectedRange sqref="J17" name="Donnees_primaires_1"/>
  </protectedRanges>
  <mergeCells count="11">
    <mergeCell ref="B84:E84"/>
    <mergeCell ref="B2:P2"/>
    <mergeCell ref="F16:J16"/>
    <mergeCell ref="K16:N16"/>
    <mergeCell ref="F17:H17"/>
    <mergeCell ref="K17:L17"/>
    <mergeCell ref="F54:K54"/>
    <mergeCell ref="L54:M54"/>
    <mergeCell ref="N54:P55"/>
    <mergeCell ref="F55:G55"/>
    <mergeCell ref="I55:M55"/>
  </mergeCells>
  <dataValidations count="3">
    <dataValidation type="list" allowBlank="1" showInputMessage="1" showErrorMessage="1" sqref="D19:D44" xr:uid="{00000000-0002-0000-0500-000000000000}">
      <formula1>INDIRECT(SUBSTITUTE($C19,",","_"))</formula1>
    </dataValidation>
    <dataValidation type="list" allowBlank="1" showInputMessage="1" showErrorMessage="1" sqref="J17 N17 E19:E44" xr:uid="{00000000-0002-0000-0500-000001000000}">
      <formula1>$AG$42:$AG$43</formula1>
    </dataValidation>
    <dataValidation type="list" allowBlank="1" showInputMessage="1" showErrorMessage="1" sqref="C19:C44" xr:uid="{00000000-0002-0000-0500-000002000000}">
      <formula1>$AG$19:$AG$26</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B1:AY85"/>
  <sheetViews>
    <sheetView showGridLines="0" workbookViewId="0">
      <selection activeCell="B2" sqref="B2:P2"/>
    </sheetView>
  </sheetViews>
  <sheetFormatPr baseColWidth="10" defaultRowHeight="12.75" x14ac:dyDescent="0.25"/>
  <cols>
    <col min="1" max="1" width="3.5703125" style="1" customWidth="1"/>
    <col min="2" max="2" width="22.28515625" style="1" customWidth="1"/>
    <col min="3" max="3" width="35.7109375" style="1" bestFit="1" customWidth="1"/>
    <col min="4" max="4" width="25.28515625" style="1" bestFit="1" customWidth="1"/>
    <col min="5" max="16" width="16.7109375" style="1" customWidth="1"/>
    <col min="17" max="17" width="3.5703125" style="1" customWidth="1"/>
    <col min="18" max="18" width="11.42578125" style="1"/>
    <col min="19" max="20" width="11.42578125" style="1" customWidth="1"/>
    <col min="21" max="21" width="11.42578125" style="1" hidden="1" customWidth="1"/>
    <col min="22" max="22" width="38" style="1" hidden="1" customWidth="1"/>
    <col min="23" max="23" width="25.28515625" style="1" hidden="1" customWidth="1"/>
    <col min="24" max="24" width="5.5703125" style="1" hidden="1" customWidth="1"/>
    <col min="25" max="31" width="14.7109375" style="1" hidden="1" customWidth="1"/>
    <col min="32" max="51" width="11.42578125" style="1" hidden="1" customWidth="1"/>
    <col min="52" max="16384" width="11.42578125" style="1"/>
  </cols>
  <sheetData>
    <row r="1" spans="2:16" ht="13.5" thickBot="1" x14ac:dyDescent="0.3"/>
    <row r="2" spans="2:16" ht="14.25" thickTop="1" thickBot="1" x14ac:dyDescent="0.3">
      <c r="B2" s="165" t="s">
        <v>168</v>
      </c>
      <c r="C2" s="166"/>
      <c r="D2" s="166"/>
      <c r="E2" s="166"/>
      <c r="F2" s="166"/>
      <c r="G2" s="166"/>
      <c r="H2" s="166"/>
      <c r="I2" s="166"/>
      <c r="J2" s="166"/>
      <c r="K2" s="166"/>
      <c r="L2" s="166"/>
      <c r="M2" s="166"/>
      <c r="N2" s="166"/>
      <c r="O2" s="166"/>
      <c r="P2" s="167"/>
    </row>
    <row r="3" spans="2:16" ht="13.5" thickTop="1" x14ac:dyDescent="0.25"/>
    <row r="4" spans="2:16" x14ac:dyDescent="0.25">
      <c r="B4" s="1" t="s">
        <v>1</v>
      </c>
      <c r="C4" s="53">
        <f>'1_Infos_generales'!$C$8:$D$8</f>
        <v>0</v>
      </c>
      <c r="D4" s="34"/>
      <c r="E4" s="34"/>
      <c r="F4" s="34"/>
      <c r="G4" s="34"/>
      <c r="H4" s="34"/>
      <c r="I4" s="34"/>
      <c r="J4" s="34"/>
      <c r="K4" s="34"/>
      <c r="L4" s="34"/>
      <c r="M4" s="34"/>
      <c r="N4" s="34"/>
      <c r="O4" s="34"/>
      <c r="P4" s="34"/>
    </row>
    <row r="6" spans="2:16" x14ac:dyDescent="0.25">
      <c r="B6" s="1" t="s">
        <v>95</v>
      </c>
      <c r="C6" s="34" t="str">
        <f>'1_Infos_generales'!$C$14</f>
        <v>Année 2023</v>
      </c>
    </row>
    <row r="8" spans="2:16" x14ac:dyDescent="0.25">
      <c r="B8" s="143" t="s">
        <v>96</v>
      </c>
      <c r="C8" s="143"/>
      <c r="D8" s="143"/>
      <c r="E8" s="143"/>
      <c r="F8" s="143"/>
      <c r="G8" s="143"/>
      <c r="H8" s="143"/>
      <c r="I8" s="143"/>
      <c r="J8" s="143"/>
      <c r="K8" s="143"/>
      <c r="L8" s="143"/>
      <c r="M8" s="143"/>
      <c r="N8" s="143"/>
      <c r="O8" s="143"/>
      <c r="P8" s="143"/>
    </row>
    <row r="10" spans="2:16" x14ac:dyDescent="0.25">
      <c r="B10" s="1" t="s">
        <v>434</v>
      </c>
      <c r="I10" s="1" t="s">
        <v>98</v>
      </c>
    </row>
    <row r="11" spans="2:16" x14ac:dyDescent="0.25">
      <c r="B11" s="1" t="s">
        <v>109</v>
      </c>
      <c r="I11" s="1" t="s">
        <v>331</v>
      </c>
    </row>
    <row r="12" spans="2:16" x14ac:dyDescent="0.25">
      <c r="I12" s="1" t="s">
        <v>415</v>
      </c>
    </row>
    <row r="13" spans="2:16" x14ac:dyDescent="0.25">
      <c r="B13" s="1" t="s">
        <v>412</v>
      </c>
      <c r="I13" s="1" t="s">
        <v>332</v>
      </c>
    </row>
    <row r="14" spans="2:16" x14ac:dyDescent="0.25">
      <c r="B14" s="1" t="s">
        <v>330</v>
      </c>
      <c r="I14" s="1" t="s">
        <v>416</v>
      </c>
    </row>
    <row r="15" spans="2:16" x14ac:dyDescent="0.25">
      <c r="B15" s="1" t="s">
        <v>410</v>
      </c>
    </row>
    <row r="16" spans="2:16" ht="13.5" thickBot="1" x14ac:dyDescent="0.3">
      <c r="F16" s="189" t="s">
        <v>419</v>
      </c>
      <c r="G16" s="189"/>
      <c r="H16" s="189"/>
      <c r="I16" s="189"/>
      <c r="J16" s="190"/>
      <c r="K16" s="189" t="s">
        <v>230</v>
      </c>
      <c r="L16" s="189"/>
      <c r="M16" s="189"/>
      <c r="N16" s="190"/>
    </row>
    <row r="17" spans="2:51" ht="27" thickTop="1" thickBot="1" x14ac:dyDescent="0.3">
      <c r="B17" s="152" t="s">
        <v>425</v>
      </c>
      <c r="F17" s="191" t="s">
        <v>99</v>
      </c>
      <c r="G17" s="191"/>
      <c r="H17" s="191"/>
      <c r="I17" s="142" t="s">
        <v>57</v>
      </c>
      <c r="J17" s="148" t="s">
        <v>8</v>
      </c>
      <c r="K17" s="192" t="s">
        <v>100</v>
      </c>
      <c r="L17" s="191"/>
      <c r="M17" s="142" t="s">
        <v>57</v>
      </c>
      <c r="N17" s="148" t="s">
        <v>8</v>
      </c>
    </row>
    <row r="18" spans="2:51" ht="81" thickTop="1" x14ac:dyDescent="0.25">
      <c r="B18" s="37" t="s">
        <v>422</v>
      </c>
      <c r="C18" s="38" t="s">
        <v>229</v>
      </c>
      <c r="D18" s="41" t="s">
        <v>12</v>
      </c>
      <c r="E18" s="40" t="s">
        <v>65</v>
      </c>
      <c r="F18" s="140" t="s">
        <v>227</v>
      </c>
      <c r="G18" s="36" t="s">
        <v>44</v>
      </c>
      <c r="H18" s="36" t="s">
        <v>45</v>
      </c>
      <c r="I18" s="133" t="s">
        <v>46</v>
      </c>
      <c r="J18" s="126" t="s">
        <v>34</v>
      </c>
      <c r="K18" s="36" t="s">
        <v>44</v>
      </c>
      <c r="L18" s="36" t="s">
        <v>45</v>
      </c>
      <c r="M18" s="133" t="s">
        <v>46</v>
      </c>
      <c r="N18" s="126" t="s">
        <v>34</v>
      </c>
      <c r="O18" s="12"/>
      <c r="P18" s="12"/>
      <c r="Q18" s="12"/>
      <c r="R18" s="12"/>
      <c r="S18" s="12"/>
      <c r="T18" s="12"/>
      <c r="U18" s="12"/>
      <c r="V18" s="5" t="s">
        <v>11</v>
      </c>
      <c r="W18" s="6" t="s">
        <v>12</v>
      </c>
      <c r="X18" s="19" t="s">
        <v>34</v>
      </c>
      <c r="Y18" s="14" t="s">
        <v>58</v>
      </c>
      <c r="Z18" s="14" t="s">
        <v>59</v>
      </c>
      <c r="AA18" s="14" t="s">
        <v>60</v>
      </c>
      <c r="AB18" s="14" t="s">
        <v>61</v>
      </c>
      <c r="AC18" s="14" t="s">
        <v>62</v>
      </c>
      <c r="AD18" s="14" t="s">
        <v>63</v>
      </c>
      <c r="AE18" s="14" t="s">
        <v>64</v>
      </c>
      <c r="AG18" s="4"/>
      <c r="AH18" s="4" t="s">
        <v>191</v>
      </c>
      <c r="AI18" s="4" t="s">
        <v>192</v>
      </c>
      <c r="AJ18" s="4" t="s">
        <v>193</v>
      </c>
      <c r="AK18" s="4" t="s">
        <v>175</v>
      </c>
      <c r="AL18" s="4" t="s">
        <v>194</v>
      </c>
      <c r="AM18" s="4" t="s">
        <v>195</v>
      </c>
      <c r="AN18" s="4" t="s">
        <v>179</v>
      </c>
      <c r="AO18" s="4" t="s">
        <v>180</v>
      </c>
      <c r="AP18" s="4" t="s">
        <v>181</v>
      </c>
      <c r="AQ18" s="4" t="s">
        <v>185</v>
      </c>
      <c r="AR18" s="4" t="s">
        <v>182</v>
      </c>
      <c r="AS18" s="1" t="s">
        <v>184</v>
      </c>
      <c r="AT18" s="1" t="s">
        <v>183</v>
      </c>
      <c r="AU18" s="4" t="s">
        <v>186</v>
      </c>
      <c r="AV18" s="4" t="s">
        <v>187</v>
      </c>
      <c r="AW18" s="4" t="s">
        <v>188</v>
      </c>
      <c r="AX18" s="4" t="s">
        <v>189</v>
      </c>
      <c r="AY18" s="4" t="s">
        <v>190</v>
      </c>
    </row>
    <row r="19" spans="2:51" x14ac:dyDescent="0.25">
      <c r="B19" s="144"/>
      <c r="C19" s="149"/>
      <c r="D19" s="144"/>
      <c r="E19" s="151"/>
      <c r="F19" s="141"/>
      <c r="G19" s="150"/>
      <c r="H19" s="150"/>
      <c r="I19" s="150"/>
      <c r="J19" s="41" t="str">
        <f>IF(ISBLANK(D19),"",VLOOKUP($D19,$AG$49:$AH$51,2,FALSE))</f>
        <v/>
      </c>
      <c r="K19" s="150"/>
      <c r="L19" s="150"/>
      <c r="M19" s="150"/>
      <c r="N19" s="41" t="str">
        <f>J19</f>
        <v/>
      </c>
      <c r="U19" s="35" t="str">
        <f>V19&amp;W19</f>
        <v>Pétrolier_capacité≤5000tplFioul_lourd_HFO</v>
      </c>
      <c r="V19" s="13" t="s">
        <v>169</v>
      </c>
      <c r="W19" s="16" t="s">
        <v>170</v>
      </c>
      <c r="X19" s="9" t="s">
        <v>36</v>
      </c>
      <c r="Y19" s="21">
        <v>0.503</v>
      </c>
      <c r="Z19" s="20">
        <v>3.14</v>
      </c>
      <c r="AA19" s="20">
        <f>Y19+Z19</f>
        <v>3.6430000000000002</v>
      </c>
      <c r="AB19" s="21"/>
      <c r="AC19" s="23">
        <v>4.5999999999999999E-3</v>
      </c>
      <c r="AD19" s="24">
        <v>5.6000000000000001E-2</v>
      </c>
      <c r="AE19" s="22">
        <f>AB19+AC19+AD19</f>
        <v>6.0600000000000001E-2</v>
      </c>
      <c r="AG19" s="4" t="s">
        <v>191</v>
      </c>
      <c r="AH19" s="4" t="s">
        <v>170</v>
      </c>
      <c r="AI19" s="4" t="s">
        <v>170</v>
      </c>
      <c r="AJ19" s="4" t="s">
        <v>170</v>
      </c>
      <c r="AK19" s="4" t="s">
        <v>170</v>
      </c>
      <c r="AL19" s="4" t="s">
        <v>170</v>
      </c>
      <c r="AM19" s="4" t="s">
        <v>170</v>
      </c>
      <c r="AN19" s="4" t="s">
        <v>170</v>
      </c>
      <c r="AO19" s="4" t="s">
        <v>170</v>
      </c>
      <c r="AP19" s="4" t="s">
        <v>170</v>
      </c>
      <c r="AQ19" s="4" t="s">
        <v>170</v>
      </c>
      <c r="AR19" s="4" t="s">
        <v>170</v>
      </c>
      <c r="AS19" s="4" t="s">
        <v>170</v>
      </c>
      <c r="AT19" s="4" t="s">
        <v>170</v>
      </c>
      <c r="AU19" s="4" t="s">
        <v>170</v>
      </c>
      <c r="AV19" s="4" t="s">
        <v>170</v>
      </c>
      <c r="AW19" s="4" t="s">
        <v>170</v>
      </c>
      <c r="AX19" s="4" t="s">
        <v>170</v>
      </c>
      <c r="AY19" s="4" t="s">
        <v>170</v>
      </c>
    </row>
    <row r="20" spans="2:51" x14ac:dyDescent="0.25">
      <c r="B20" s="144"/>
      <c r="C20" s="149"/>
      <c r="D20" s="144"/>
      <c r="E20" s="151"/>
      <c r="F20" s="141"/>
      <c r="G20" s="150"/>
      <c r="H20" s="150"/>
      <c r="I20" s="150"/>
      <c r="J20" s="41" t="str">
        <f t="shared" ref="J20:J44" si="0">IF(ISBLANK(D20),"",VLOOKUP($D20,$AG$49:$AH$51,2,FALSE))</f>
        <v/>
      </c>
      <c r="K20" s="150"/>
      <c r="L20" s="150"/>
      <c r="M20" s="150"/>
      <c r="N20" s="41" t="str">
        <f t="shared" ref="N20:N32" si="1">J20</f>
        <v/>
      </c>
      <c r="U20" s="35" t="str">
        <f t="shared" ref="U20:U61" si="2">V20&amp;W20</f>
        <v>Pétrolier_capacité≤5000tplGazole_MGO</v>
      </c>
      <c r="V20" s="13" t="s">
        <v>169</v>
      </c>
      <c r="W20" s="16" t="s">
        <v>171</v>
      </c>
      <c r="X20" s="9" t="s">
        <v>36</v>
      </c>
      <c r="Y20" s="21">
        <v>0.67600000000000005</v>
      </c>
      <c r="Z20" s="20">
        <v>3.17</v>
      </c>
      <c r="AA20" s="20">
        <f t="shared" ref="AA20:AA61" si="3">Y20+Z20</f>
        <v>3.8460000000000001</v>
      </c>
      <c r="AB20" s="21"/>
      <c r="AC20" s="23">
        <v>4.5999999999999999E-3</v>
      </c>
      <c r="AD20" s="24">
        <v>5.6000000000000001E-2</v>
      </c>
      <c r="AE20" s="22">
        <f t="shared" ref="AE20:AE53" si="4">AB20+AC20+AD20</f>
        <v>6.0600000000000001E-2</v>
      </c>
      <c r="AG20" s="4" t="s">
        <v>192</v>
      </c>
      <c r="AH20" s="4" t="s">
        <v>171</v>
      </c>
      <c r="AI20" s="4" t="s">
        <v>171</v>
      </c>
      <c r="AJ20" s="4" t="s">
        <v>171</v>
      </c>
      <c r="AK20" s="4" t="s">
        <v>171</v>
      </c>
      <c r="AL20" s="4" t="s">
        <v>171</v>
      </c>
      <c r="AM20" s="4" t="s">
        <v>171</v>
      </c>
      <c r="AN20" s="4" t="s">
        <v>171</v>
      </c>
      <c r="AO20" s="4" t="s">
        <v>171</v>
      </c>
      <c r="AP20" s="4" t="s">
        <v>171</v>
      </c>
      <c r="AQ20" s="4" t="s">
        <v>171</v>
      </c>
      <c r="AR20" s="4" t="s">
        <v>171</v>
      </c>
      <c r="AS20" s="4" t="s">
        <v>171</v>
      </c>
      <c r="AT20" s="4" t="s">
        <v>171</v>
      </c>
      <c r="AU20" s="4" t="s">
        <v>171</v>
      </c>
      <c r="AV20" s="4" t="s">
        <v>171</v>
      </c>
      <c r="AW20" s="4" t="s">
        <v>171</v>
      </c>
      <c r="AX20" s="4" t="s">
        <v>171</v>
      </c>
      <c r="AY20" s="4" t="s">
        <v>171</v>
      </c>
    </row>
    <row r="21" spans="2:51" x14ac:dyDescent="0.25">
      <c r="B21" s="144"/>
      <c r="C21" s="149"/>
      <c r="D21" s="144"/>
      <c r="E21" s="151"/>
      <c r="F21" s="141"/>
      <c r="G21" s="150"/>
      <c r="H21" s="150"/>
      <c r="I21" s="150"/>
      <c r="J21" s="41" t="str">
        <f t="shared" si="0"/>
        <v/>
      </c>
      <c r="K21" s="150"/>
      <c r="L21" s="150"/>
      <c r="M21" s="150"/>
      <c r="N21" s="41" t="str">
        <f t="shared" si="1"/>
        <v/>
      </c>
      <c r="U21" s="35" t="str">
        <f t="shared" si="2"/>
        <v>Pétrolier_capacité≤60000tplFioul_lourd_HFO</v>
      </c>
      <c r="V21" s="13" t="s">
        <v>172</v>
      </c>
      <c r="W21" s="16" t="s">
        <v>170</v>
      </c>
      <c r="X21" s="9" t="s">
        <v>36</v>
      </c>
      <c r="Y21" s="21">
        <v>0.503</v>
      </c>
      <c r="Z21" s="20">
        <v>3.14</v>
      </c>
      <c r="AA21" s="20">
        <f t="shared" si="3"/>
        <v>3.6430000000000002</v>
      </c>
      <c r="AB21" s="21"/>
      <c r="AC21" s="23">
        <v>1.7099999999999999E-3</v>
      </c>
      <c r="AD21" s="24">
        <v>1.9E-2</v>
      </c>
      <c r="AE21" s="22">
        <f t="shared" si="4"/>
        <v>2.0709999999999999E-2</v>
      </c>
      <c r="AG21" s="4" t="s">
        <v>193</v>
      </c>
      <c r="AH21" s="4"/>
      <c r="AI21" s="4"/>
      <c r="AJ21" s="4"/>
      <c r="AK21" s="4" t="s">
        <v>71</v>
      </c>
      <c r="AL21" s="4"/>
      <c r="AM21" s="4"/>
      <c r="AN21" s="4"/>
      <c r="AO21" s="4"/>
      <c r="AP21" s="4" t="s">
        <v>71</v>
      </c>
      <c r="AQ21" s="4"/>
      <c r="AR21" s="4"/>
      <c r="AU21" s="4" t="s">
        <v>71</v>
      </c>
      <c r="AV21" s="4" t="s">
        <v>71</v>
      </c>
      <c r="AW21" s="4" t="s">
        <v>71</v>
      </c>
      <c r="AX21" s="4" t="s">
        <v>71</v>
      </c>
      <c r="AY21" s="4" t="s">
        <v>71</v>
      </c>
    </row>
    <row r="22" spans="2:51" x14ac:dyDescent="0.25">
      <c r="B22" s="144"/>
      <c r="C22" s="149"/>
      <c r="D22" s="144"/>
      <c r="E22" s="151"/>
      <c r="F22" s="141"/>
      <c r="G22" s="150"/>
      <c r="H22" s="150"/>
      <c r="I22" s="150"/>
      <c r="J22" s="41" t="str">
        <f t="shared" si="0"/>
        <v/>
      </c>
      <c r="K22" s="150"/>
      <c r="L22" s="150"/>
      <c r="M22" s="150"/>
      <c r="N22" s="41" t="str">
        <f t="shared" si="1"/>
        <v/>
      </c>
      <c r="U22" s="35" t="str">
        <f t="shared" si="2"/>
        <v>Pétrolier_capacité≤60000tplGazole_MGO</v>
      </c>
      <c r="V22" s="13" t="s">
        <v>172</v>
      </c>
      <c r="W22" s="16" t="s">
        <v>171</v>
      </c>
      <c r="X22" s="9" t="s">
        <v>36</v>
      </c>
      <c r="Y22" s="21">
        <v>0.67600000000000005</v>
      </c>
      <c r="Z22" s="20">
        <v>3.17</v>
      </c>
      <c r="AA22" s="20">
        <f t="shared" si="3"/>
        <v>3.8460000000000001</v>
      </c>
      <c r="AB22" s="21"/>
      <c r="AC22" s="23">
        <v>1.7099999999999999E-3</v>
      </c>
      <c r="AD22" s="24">
        <v>1.9E-2</v>
      </c>
      <c r="AE22" s="22">
        <f t="shared" ref="AE22" si="5">AB22+AC22+AD22</f>
        <v>2.0709999999999999E-2</v>
      </c>
      <c r="AG22" s="4" t="s">
        <v>175</v>
      </c>
      <c r="AH22" s="4"/>
      <c r="AI22" s="4"/>
      <c r="AJ22" s="4"/>
      <c r="AK22" s="4"/>
      <c r="AL22" s="4"/>
      <c r="AM22" s="4"/>
      <c r="AN22" s="4"/>
      <c r="AO22" s="4"/>
      <c r="AP22" s="4"/>
      <c r="AQ22" s="4"/>
      <c r="AR22" s="4"/>
    </row>
    <row r="23" spans="2:51" x14ac:dyDescent="0.25">
      <c r="B23" s="144"/>
      <c r="C23" s="149"/>
      <c r="D23" s="144"/>
      <c r="E23" s="151"/>
      <c r="F23" s="141"/>
      <c r="G23" s="150"/>
      <c r="H23" s="150"/>
      <c r="I23" s="150"/>
      <c r="J23" s="41" t="str">
        <f t="shared" si="0"/>
        <v/>
      </c>
      <c r="K23" s="150"/>
      <c r="L23" s="150"/>
      <c r="M23" s="150"/>
      <c r="N23" s="41" t="str">
        <f t="shared" si="1"/>
        <v/>
      </c>
      <c r="U23" s="35" t="str">
        <f t="shared" si="2"/>
        <v>Pétrolier_capacité≤200000tplFioul_lourd_HFO</v>
      </c>
      <c r="V23" s="13" t="s">
        <v>173</v>
      </c>
      <c r="W23" s="16" t="s">
        <v>170</v>
      </c>
      <c r="X23" s="9" t="s">
        <v>36</v>
      </c>
      <c r="Y23" s="21">
        <v>0.503</v>
      </c>
      <c r="Z23" s="20">
        <v>3.14</v>
      </c>
      <c r="AA23" s="20">
        <f t="shared" si="3"/>
        <v>3.6430000000000002</v>
      </c>
      <c r="AB23" s="21"/>
      <c r="AC23" s="22">
        <f>1.1*Y23</f>
        <v>0.55330000000000001</v>
      </c>
      <c r="AD23" s="26">
        <v>0</v>
      </c>
      <c r="AE23" s="21">
        <f t="shared" si="4"/>
        <v>0.55330000000000001</v>
      </c>
      <c r="AG23" s="4" t="s">
        <v>194</v>
      </c>
      <c r="AH23" s="4"/>
      <c r="AI23" s="4"/>
      <c r="AJ23" s="4"/>
      <c r="AK23" s="4"/>
      <c r="AL23" s="4"/>
      <c r="AM23" s="4"/>
      <c r="AN23" s="4"/>
      <c r="AO23" s="4"/>
      <c r="AP23" s="4"/>
      <c r="AQ23" s="4"/>
      <c r="AR23" s="4"/>
    </row>
    <row r="24" spans="2:51" x14ac:dyDescent="0.25">
      <c r="B24" s="144"/>
      <c r="C24" s="149"/>
      <c r="D24" s="144"/>
      <c r="E24" s="151"/>
      <c r="F24" s="141"/>
      <c r="G24" s="150"/>
      <c r="H24" s="150"/>
      <c r="I24" s="150"/>
      <c r="J24" s="41" t="str">
        <f t="shared" si="0"/>
        <v/>
      </c>
      <c r="K24" s="150"/>
      <c r="L24" s="150"/>
      <c r="M24" s="150"/>
      <c r="N24" s="41" t="str">
        <f t="shared" si="1"/>
        <v/>
      </c>
      <c r="U24" s="35" t="str">
        <f t="shared" si="2"/>
        <v>Pétrolier_capacité≤200000tplGazole_MGO</v>
      </c>
      <c r="V24" s="13" t="s">
        <v>173</v>
      </c>
      <c r="W24" s="16" t="s">
        <v>171</v>
      </c>
      <c r="X24" s="9" t="s">
        <v>36</v>
      </c>
      <c r="Y24" s="21">
        <v>0.67600000000000005</v>
      </c>
      <c r="Z24" s="20">
        <v>3.17</v>
      </c>
      <c r="AA24" s="20">
        <f t="shared" si="3"/>
        <v>3.8460000000000001</v>
      </c>
      <c r="AB24" s="22"/>
      <c r="AC24" s="21">
        <v>0.30299999999999999</v>
      </c>
      <c r="AD24" s="26">
        <v>0</v>
      </c>
      <c r="AE24" s="21">
        <f t="shared" si="4"/>
        <v>0.30299999999999999</v>
      </c>
      <c r="AG24" s="4" t="s">
        <v>195</v>
      </c>
      <c r="AH24" s="4"/>
      <c r="AI24" s="4"/>
      <c r="AJ24" s="4"/>
      <c r="AK24" s="4"/>
      <c r="AL24" s="4"/>
      <c r="AM24" s="4"/>
      <c r="AN24" s="4"/>
      <c r="AO24" s="4"/>
      <c r="AP24" s="4"/>
      <c r="AQ24" s="4"/>
      <c r="AR24" s="4"/>
    </row>
    <row r="25" spans="2:51" x14ac:dyDescent="0.25">
      <c r="B25" s="144"/>
      <c r="C25" s="149"/>
      <c r="D25" s="144"/>
      <c r="E25" s="151"/>
      <c r="F25" s="141"/>
      <c r="G25" s="150"/>
      <c r="H25" s="150"/>
      <c r="I25" s="150"/>
      <c r="J25" s="41" t="str">
        <f t="shared" si="0"/>
        <v/>
      </c>
      <c r="K25" s="150"/>
      <c r="L25" s="150"/>
      <c r="M25" s="150"/>
      <c r="N25" s="41" t="str">
        <f t="shared" si="1"/>
        <v/>
      </c>
      <c r="U25" s="35" t="str">
        <f t="shared" si="2"/>
        <v>Pétrolier_capacité_sup_200000tplFioul_lourd_HFO</v>
      </c>
      <c r="V25" s="13" t="s">
        <v>175</v>
      </c>
      <c r="W25" s="16" t="s">
        <v>170</v>
      </c>
      <c r="X25" s="9" t="s">
        <v>36</v>
      </c>
      <c r="Y25" s="21">
        <v>0.503</v>
      </c>
      <c r="Z25" s="20">
        <v>3.14</v>
      </c>
      <c r="AA25" s="20">
        <f t="shared" si="3"/>
        <v>3.6430000000000002</v>
      </c>
      <c r="AB25" s="22"/>
      <c r="AC25" s="23">
        <v>7.45E-4</v>
      </c>
      <c r="AD25" s="71">
        <v>8.09E-3</v>
      </c>
      <c r="AE25" s="23">
        <f t="shared" si="4"/>
        <v>8.8349999999999991E-3</v>
      </c>
      <c r="AG25" s="4" t="s">
        <v>179</v>
      </c>
      <c r="AH25" s="4"/>
      <c r="AI25" s="4"/>
      <c r="AJ25" s="4"/>
      <c r="AK25" s="4"/>
      <c r="AL25" s="4"/>
      <c r="AM25" s="4"/>
      <c r="AN25" s="4"/>
      <c r="AO25" s="4"/>
      <c r="AP25" s="4"/>
      <c r="AQ25" s="4"/>
      <c r="AR25" s="4"/>
    </row>
    <row r="26" spans="2:51" x14ac:dyDescent="0.25">
      <c r="B26" s="144"/>
      <c r="C26" s="149"/>
      <c r="D26" s="144"/>
      <c r="E26" s="151"/>
      <c r="F26" s="141"/>
      <c r="G26" s="150"/>
      <c r="H26" s="150"/>
      <c r="I26" s="150"/>
      <c r="J26" s="41" t="str">
        <f t="shared" si="0"/>
        <v/>
      </c>
      <c r="K26" s="150"/>
      <c r="L26" s="150"/>
      <c r="M26" s="150"/>
      <c r="N26" s="41" t="str">
        <f t="shared" si="1"/>
        <v/>
      </c>
      <c r="U26" s="35" t="str">
        <f t="shared" si="2"/>
        <v>Pétrolier_capacité_sup_200000tplGazole_MGO</v>
      </c>
      <c r="V26" s="13" t="s">
        <v>175</v>
      </c>
      <c r="W26" s="16" t="s">
        <v>171</v>
      </c>
      <c r="X26" s="9" t="s">
        <v>36</v>
      </c>
      <c r="Y26" s="21">
        <v>0.67600000000000005</v>
      </c>
      <c r="Z26" s="20">
        <v>3.17</v>
      </c>
      <c r="AA26" s="20">
        <f t="shared" si="3"/>
        <v>3.8460000000000001</v>
      </c>
      <c r="AB26" s="22"/>
      <c r="AC26" s="23">
        <v>7.45E-4</v>
      </c>
      <c r="AD26" s="71">
        <v>8.09E-3</v>
      </c>
      <c r="AE26" s="23">
        <f t="shared" si="4"/>
        <v>8.8349999999999991E-3</v>
      </c>
      <c r="AG26" s="4" t="s">
        <v>180</v>
      </c>
      <c r="AH26" s="4"/>
      <c r="AI26" s="4"/>
      <c r="AJ26" s="4"/>
      <c r="AK26" s="4"/>
      <c r="AL26" s="4"/>
      <c r="AM26" s="4"/>
      <c r="AN26" s="4"/>
      <c r="AO26" s="4"/>
      <c r="AP26" s="4"/>
      <c r="AQ26" s="4"/>
      <c r="AR26" s="4"/>
    </row>
    <row r="27" spans="2:51" x14ac:dyDescent="0.25">
      <c r="B27" s="144"/>
      <c r="C27" s="149"/>
      <c r="D27" s="144"/>
      <c r="E27" s="151"/>
      <c r="F27" s="141"/>
      <c r="G27" s="150"/>
      <c r="H27" s="150"/>
      <c r="I27" s="150"/>
      <c r="J27" s="41" t="str">
        <f t="shared" si="0"/>
        <v/>
      </c>
      <c r="K27" s="150"/>
      <c r="L27" s="150"/>
      <c r="M27" s="150"/>
      <c r="N27" s="41" t="str">
        <f t="shared" si="1"/>
        <v/>
      </c>
      <c r="U27" s="35" t="str">
        <f t="shared" si="2"/>
        <v>Pétrolier_capacité_sup_200000tplGaz_naturel_liquéfié_GNL</v>
      </c>
      <c r="V27" s="13" t="s">
        <v>175</v>
      </c>
      <c r="W27" s="16" t="s">
        <v>71</v>
      </c>
      <c r="X27" s="9" t="s">
        <v>36</v>
      </c>
      <c r="Y27" s="21">
        <v>0.69699999999999995</v>
      </c>
      <c r="Z27" s="20">
        <v>2.58</v>
      </c>
      <c r="AA27" s="20">
        <f t="shared" si="3"/>
        <v>3.2770000000000001</v>
      </c>
      <c r="AB27" s="22"/>
      <c r="AC27" s="23">
        <v>6.9999999999999999E-4</v>
      </c>
      <c r="AD27" s="71">
        <v>1.9E-3</v>
      </c>
      <c r="AE27" s="23">
        <f t="shared" si="4"/>
        <v>2.5999999999999999E-3</v>
      </c>
      <c r="AG27" s="4" t="s">
        <v>181</v>
      </c>
      <c r="AH27" s="4"/>
      <c r="AI27" s="4"/>
      <c r="AJ27" s="4"/>
      <c r="AK27" s="4"/>
      <c r="AL27" s="4"/>
      <c r="AM27" s="4"/>
      <c r="AN27" s="4"/>
      <c r="AO27" s="4"/>
      <c r="AP27" s="4"/>
      <c r="AQ27" s="4"/>
      <c r="AR27" s="4"/>
    </row>
    <row r="28" spans="2:51" x14ac:dyDescent="0.25">
      <c r="B28" s="144"/>
      <c r="C28" s="149"/>
      <c r="D28" s="144"/>
      <c r="E28" s="151"/>
      <c r="F28" s="141"/>
      <c r="G28" s="150"/>
      <c r="H28" s="150"/>
      <c r="I28" s="150"/>
      <c r="J28" s="41" t="str">
        <f t="shared" si="0"/>
        <v/>
      </c>
      <c r="K28" s="150"/>
      <c r="L28" s="150"/>
      <c r="M28" s="150"/>
      <c r="N28" s="41" t="str">
        <f t="shared" si="1"/>
        <v/>
      </c>
      <c r="U28" s="35" t="str">
        <f t="shared" si="2"/>
        <v>Cargo_divers_capacité≤10000tplFioul_lourd_HFO</v>
      </c>
      <c r="V28" s="13" t="s">
        <v>177</v>
      </c>
      <c r="W28" s="16" t="s">
        <v>170</v>
      </c>
      <c r="X28" s="9" t="s">
        <v>36</v>
      </c>
      <c r="Y28" s="21">
        <v>0.503</v>
      </c>
      <c r="Z28" s="20">
        <v>3.14</v>
      </c>
      <c r="AA28" s="20">
        <f t="shared" si="3"/>
        <v>3.6430000000000002</v>
      </c>
      <c r="AB28" s="22"/>
      <c r="AC28" s="23">
        <v>1.6900000000000001E-3</v>
      </c>
      <c r="AD28" s="24">
        <v>1.7399999999999999E-2</v>
      </c>
      <c r="AE28" s="22">
        <f t="shared" si="4"/>
        <v>1.9089999999999999E-2</v>
      </c>
      <c r="AG28" s="4" t="s">
        <v>185</v>
      </c>
      <c r="AH28" s="4"/>
      <c r="AI28" s="4"/>
      <c r="AJ28" s="4"/>
      <c r="AK28" s="4"/>
      <c r="AL28" s="4"/>
      <c r="AM28" s="4"/>
      <c r="AN28" s="4"/>
      <c r="AO28" s="4"/>
      <c r="AP28" s="4"/>
      <c r="AQ28" s="4"/>
      <c r="AR28" s="4"/>
    </row>
    <row r="29" spans="2:51" x14ac:dyDescent="0.25">
      <c r="B29" s="144"/>
      <c r="C29" s="149"/>
      <c r="D29" s="144"/>
      <c r="E29" s="151"/>
      <c r="F29" s="141"/>
      <c r="G29" s="150"/>
      <c r="H29" s="150"/>
      <c r="I29" s="150"/>
      <c r="J29" s="41" t="str">
        <f t="shared" si="0"/>
        <v/>
      </c>
      <c r="K29" s="150"/>
      <c r="L29" s="150"/>
      <c r="M29" s="150"/>
      <c r="N29" s="41" t="str">
        <f t="shared" si="1"/>
        <v/>
      </c>
      <c r="U29" s="35" t="str">
        <f t="shared" si="2"/>
        <v>Cargo_divers_capacité≤10000tplGazole_MGO</v>
      </c>
      <c r="V29" s="13" t="s">
        <v>177</v>
      </c>
      <c r="W29" s="16" t="s">
        <v>171</v>
      </c>
      <c r="X29" s="9" t="s">
        <v>36</v>
      </c>
      <c r="Y29" s="21">
        <v>0.67600000000000005</v>
      </c>
      <c r="Z29" s="20">
        <v>3.17</v>
      </c>
      <c r="AA29" s="20">
        <f t="shared" si="3"/>
        <v>3.8460000000000001</v>
      </c>
      <c r="AB29" s="23"/>
      <c r="AC29" s="23">
        <v>1.6900000000000001E-3</v>
      </c>
      <c r="AD29" s="24">
        <v>1.7399999999999999E-2</v>
      </c>
      <c r="AE29" s="22">
        <f t="shared" si="4"/>
        <v>1.9089999999999999E-2</v>
      </c>
      <c r="AG29" s="4" t="s">
        <v>182</v>
      </c>
      <c r="AH29" s="4"/>
      <c r="AI29" s="4"/>
      <c r="AJ29" s="4"/>
      <c r="AK29" s="4"/>
      <c r="AL29" s="4"/>
      <c r="AM29" s="4"/>
      <c r="AN29" s="4"/>
      <c r="AO29" s="4"/>
      <c r="AP29" s="4"/>
      <c r="AQ29" s="4"/>
      <c r="AR29" s="4"/>
    </row>
    <row r="30" spans="2:51" x14ac:dyDescent="0.25">
      <c r="B30" s="144"/>
      <c r="C30" s="149"/>
      <c r="D30" s="144"/>
      <c r="E30" s="151"/>
      <c r="F30" s="141"/>
      <c r="G30" s="150"/>
      <c r="H30" s="150"/>
      <c r="I30" s="150"/>
      <c r="J30" s="41" t="str">
        <f t="shared" si="0"/>
        <v/>
      </c>
      <c r="K30" s="150"/>
      <c r="L30" s="150"/>
      <c r="M30" s="150"/>
      <c r="N30" s="41" t="str">
        <f t="shared" si="1"/>
        <v/>
      </c>
      <c r="U30" s="35" t="str">
        <f t="shared" si="2"/>
        <v>Cargo_divers_capacité≤20000tplFioul_lourd_HFO</v>
      </c>
      <c r="V30" s="13" t="s">
        <v>176</v>
      </c>
      <c r="W30" s="16" t="s">
        <v>170</v>
      </c>
      <c r="X30" s="9" t="s">
        <v>36</v>
      </c>
      <c r="Y30" s="21">
        <v>0.503</v>
      </c>
      <c r="Z30" s="20">
        <v>3.14</v>
      </c>
      <c r="AA30" s="20">
        <f t="shared" si="3"/>
        <v>3.6430000000000002</v>
      </c>
      <c r="AB30" s="23"/>
      <c r="AC30" s="23">
        <v>1.2099999999999999E-3</v>
      </c>
      <c r="AD30" s="24">
        <v>1.2E-2</v>
      </c>
      <c r="AE30" s="22">
        <f t="shared" ref="AE30:AE31" si="6">AB30+AC30+AD30</f>
        <v>1.321E-2</v>
      </c>
      <c r="AG30" s="1" t="s">
        <v>184</v>
      </c>
    </row>
    <row r="31" spans="2:51" x14ac:dyDescent="0.25">
      <c r="B31" s="144"/>
      <c r="C31" s="149"/>
      <c r="D31" s="144"/>
      <c r="E31" s="151"/>
      <c r="F31" s="141"/>
      <c r="G31" s="150"/>
      <c r="H31" s="150"/>
      <c r="I31" s="150"/>
      <c r="J31" s="41" t="str">
        <f t="shared" si="0"/>
        <v/>
      </c>
      <c r="K31" s="150"/>
      <c r="L31" s="150"/>
      <c r="M31" s="150"/>
      <c r="N31" s="41" t="str">
        <f t="shared" si="1"/>
        <v/>
      </c>
      <c r="U31" s="35" t="str">
        <f t="shared" si="2"/>
        <v>Cargo_divers_capacité≤20000tplGazole_MGO</v>
      </c>
      <c r="V31" s="13" t="s">
        <v>176</v>
      </c>
      <c r="W31" s="16" t="s">
        <v>171</v>
      </c>
      <c r="X31" s="9" t="s">
        <v>36</v>
      </c>
      <c r="Y31" s="21">
        <v>0.67600000000000005</v>
      </c>
      <c r="Z31" s="20">
        <v>3.17</v>
      </c>
      <c r="AA31" s="20">
        <f t="shared" si="3"/>
        <v>3.8460000000000001</v>
      </c>
      <c r="AB31" s="22"/>
      <c r="AC31" s="23">
        <v>1.2099999999999999E-3</v>
      </c>
      <c r="AD31" s="24">
        <v>1.2E-2</v>
      </c>
      <c r="AE31" s="22">
        <f t="shared" si="6"/>
        <v>1.321E-2</v>
      </c>
      <c r="AG31" s="1" t="s">
        <v>183</v>
      </c>
    </row>
    <row r="32" spans="2:51" x14ac:dyDescent="0.25">
      <c r="B32" s="144"/>
      <c r="C32" s="149"/>
      <c r="D32" s="144"/>
      <c r="E32" s="151"/>
      <c r="F32" s="141"/>
      <c r="G32" s="150"/>
      <c r="H32" s="150"/>
      <c r="I32" s="150"/>
      <c r="J32" s="41" t="str">
        <f t="shared" si="0"/>
        <v/>
      </c>
      <c r="K32" s="150"/>
      <c r="L32" s="150"/>
      <c r="M32" s="150"/>
      <c r="N32" s="41" t="str">
        <f t="shared" si="1"/>
        <v/>
      </c>
      <c r="U32" s="35" t="str">
        <f t="shared" si="2"/>
        <v>Vraquier_capacité≤10000tplFioul_lourd_HFO</v>
      </c>
      <c r="V32" s="13" t="s">
        <v>178</v>
      </c>
      <c r="W32" s="16" t="s">
        <v>170</v>
      </c>
      <c r="X32" s="9" t="s">
        <v>36</v>
      </c>
      <c r="Y32" s="21">
        <v>0.503</v>
      </c>
      <c r="Z32" s="20">
        <v>3.14</v>
      </c>
      <c r="AA32" s="20">
        <f t="shared" si="3"/>
        <v>3.6430000000000002</v>
      </c>
      <c r="AB32" s="22"/>
      <c r="AC32" s="23">
        <v>2.5400000000000002E-3</v>
      </c>
      <c r="AD32" s="24">
        <v>0.03</v>
      </c>
      <c r="AE32" s="22">
        <f t="shared" si="4"/>
        <v>3.2539999999999999E-2</v>
      </c>
      <c r="AG32" s="4" t="s">
        <v>186</v>
      </c>
      <c r="AH32" s="11"/>
    </row>
    <row r="33" spans="2:34" x14ac:dyDescent="0.25">
      <c r="B33" s="144"/>
      <c r="C33" s="149"/>
      <c r="D33" s="144"/>
      <c r="E33" s="151"/>
      <c r="F33" s="141"/>
      <c r="G33" s="150"/>
      <c r="H33" s="150"/>
      <c r="I33" s="150"/>
      <c r="J33" s="41" t="str">
        <f t="shared" si="0"/>
        <v/>
      </c>
      <c r="K33" s="150"/>
      <c r="L33" s="150"/>
      <c r="M33" s="150"/>
      <c r="N33" s="41" t="str">
        <f t="shared" ref="N33:N44" si="7">J33</f>
        <v/>
      </c>
      <c r="U33" s="35" t="str">
        <f t="shared" si="2"/>
        <v>Vraquier_capacité≤10000tplGazole_MGO</v>
      </c>
      <c r="V33" s="13" t="s">
        <v>178</v>
      </c>
      <c r="W33" s="16" t="s">
        <v>171</v>
      </c>
      <c r="X33" s="9" t="s">
        <v>36</v>
      </c>
      <c r="Y33" s="21">
        <v>0.67600000000000005</v>
      </c>
      <c r="Z33" s="20">
        <v>3.17</v>
      </c>
      <c r="AA33" s="20">
        <f t="shared" si="3"/>
        <v>3.8460000000000001</v>
      </c>
      <c r="AB33" s="22"/>
      <c r="AC33" s="23">
        <v>2.5400000000000002E-3</v>
      </c>
      <c r="AD33" s="24">
        <v>0.03</v>
      </c>
      <c r="AE33" s="22">
        <f t="shared" ref="AE33:AE43" si="8">AB33+AC33+AD33</f>
        <v>3.2539999999999999E-2</v>
      </c>
      <c r="AG33" s="4" t="s">
        <v>187</v>
      </c>
      <c r="AH33" s="11"/>
    </row>
    <row r="34" spans="2:34" x14ac:dyDescent="0.25">
      <c r="B34" s="144"/>
      <c r="C34" s="149"/>
      <c r="D34" s="144"/>
      <c r="E34" s="151"/>
      <c r="F34" s="141"/>
      <c r="G34" s="150"/>
      <c r="H34" s="150"/>
      <c r="I34" s="150"/>
      <c r="J34" s="41" t="str">
        <f t="shared" si="0"/>
        <v/>
      </c>
      <c r="K34" s="150"/>
      <c r="L34" s="150"/>
      <c r="M34" s="150"/>
      <c r="N34" s="41" t="str">
        <f t="shared" si="7"/>
        <v/>
      </c>
      <c r="U34" s="35" t="str">
        <f t="shared" si="2"/>
        <v>Vraquier_capacité≤100000tplFioul_lourd_HFO</v>
      </c>
      <c r="V34" s="13" t="s">
        <v>180</v>
      </c>
      <c r="W34" s="16" t="s">
        <v>170</v>
      </c>
      <c r="X34" s="9" t="s">
        <v>36</v>
      </c>
      <c r="Y34" s="21">
        <v>0.503</v>
      </c>
      <c r="Z34" s="20">
        <v>3.14</v>
      </c>
      <c r="AA34" s="20">
        <f t="shared" si="3"/>
        <v>3.6430000000000002</v>
      </c>
      <c r="AB34" s="22"/>
      <c r="AC34" s="23">
        <v>5.0799999999999999E-4</v>
      </c>
      <c r="AD34" s="71">
        <v>6.8999999999999999E-3</v>
      </c>
      <c r="AE34" s="23">
        <f t="shared" si="8"/>
        <v>7.4079999999999997E-3</v>
      </c>
      <c r="AG34" s="4" t="s">
        <v>188</v>
      </c>
      <c r="AH34" s="11"/>
    </row>
    <row r="35" spans="2:34" x14ac:dyDescent="0.25">
      <c r="B35" s="144"/>
      <c r="C35" s="149"/>
      <c r="D35" s="144"/>
      <c r="E35" s="151"/>
      <c r="F35" s="141"/>
      <c r="G35" s="150"/>
      <c r="H35" s="150"/>
      <c r="I35" s="150"/>
      <c r="J35" s="41" t="str">
        <f t="shared" si="0"/>
        <v/>
      </c>
      <c r="K35" s="150"/>
      <c r="L35" s="150"/>
      <c r="M35" s="150"/>
      <c r="N35" s="41" t="str">
        <f t="shared" si="7"/>
        <v/>
      </c>
      <c r="U35" s="35" t="str">
        <f t="shared" si="2"/>
        <v>Vraquier_capacité≤100000tplGazole_MGO</v>
      </c>
      <c r="V35" s="13" t="s">
        <v>180</v>
      </c>
      <c r="W35" s="16" t="s">
        <v>171</v>
      </c>
      <c r="X35" s="9" t="s">
        <v>36</v>
      </c>
      <c r="Y35" s="21">
        <v>0.67600000000000005</v>
      </c>
      <c r="Z35" s="20">
        <v>3.17</v>
      </c>
      <c r="AA35" s="20">
        <f t="shared" si="3"/>
        <v>3.8460000000000001</v>
      </c>
      <c r="AB35" s="22"/>
      <c r="AC35" s="23">
        <v>5.0799999999999999E-4</v>
      </c>
      <c r="AD35" s="71">
        <v>6.8999999999999999E-3</v>
      </c>
      <c r="AE35" s="23">
        <f t="shared" ref="AE35" si="9">AB35+AC35+AD35</f>
        <v>7.4079999999999997E-3</v>
      </c>
      <c r="AG35" s="4" t="s">
        <v>189</v>
      </c>
      <c r="AH35" s="11"/>
    </row>
    <row r="36" spans="2:34" x14ac:dyDescent="0.25">
      <c r="B36" s="144"/>
      <c r="C36" s="149"/>
      <c r="D36" s="144"/>
      <c r="E36" s="151"/>
      <c r="F36" s="141"/>
      <c r="G36" s="150"/>
      <c r="H36" s="150"/>
      <c r="I36" s="150"/>
      <c r="J36" s="41" t="str">
        <f t="shared" si="0"/>
        <v/>
      </c>
      <c r="K36" s="150"/>
      <c r="L36" s="150"/>
      <c r="M36" s="150"/>
      <c r="N36" s="41" t="str">
        <f t="shared" si="7"/>
        <v/>
      </c>
      <c r="U36" s="35" t="str">
        <f t="shared" si="2"/>
        <v>Vraquier_capacité_sup_100000tplFioul_lourd_HFO</v>
      </c>
      <c r="V36" s="13" t="s">
        <v>181</v>
      </c>
      <c r="W36" s="16" t="s">
        <v>170</v>
      </c>
      <c r="X36" s="9" t="s">
        <v>36</v>
      </c>
      <c r="Y36" s="21">
        <v>0.503</v>
      </c>
      <c r="Z36" s="20">
        <v>3.14</v>
      </c>
      <c r="AA36" s="20">
        <f t="shared" si="3"/>
        <v>3.6430000000000002</v>
      </c>
      <c r="AB36" s="22"/>
      <c r="AC36" s="23">
        <v>2.03E-4</v>
      </c>
      <c r="AD36" s="71">
        <v>2.7000000000000001E-3</v>
      </c>
      <c r="AE36" s="23">
        <f t="shared" si="8"/>
        <v>2.9030000000000002E-3</v>
      </c>
      <c r="AG36" s="4" t="s">
        <v>190</v>
      </c>
      <c r="AH36" s="11"/>
    </row>
    <row r="37" spans="2:34" x14ac:dyDescent="0.25">
      <c r="B37" s="144"/>
      <c r="C37" s="149"/>
      <c r="D37" s="144"/>
      <c r="E37" s="151"/>
      <c r="F37" s="141"/>
      <c r="G37" s="150"/>
      <c r="H37" s="150"/>
      <c r="I37" s="150"/>
      <c r="J37" s="41" t="str">
        <f t="shared" si="0"/>
        <v/>
      </c>
      <c r="K37" s="150"/>
      <c r="L37" s="150"/>
      <c r="M37" s="150"/>
      <c r="N37" s="41" t="str">
        <f t="shared" si="7"/>
        <v/>
      </c>
      <c r="U37" s="35" t="str">
        <f t="shared" si="2"/>
        <v>Vraquier_capacité_sup_100000tplGazole_MGO</v>
      </c>
      <c r="V37" s="13" t="s">
        <v>181</v>
      </c>
      <c r="W37" s="16" t="s">
        <v>171</v>
      </c>
      <c r="X37" s="9" t="s">
        <v>36</v>
      </c>
      <c r="Y37" s="21">
        <v>0.67600000000000005</v>
      </c>
      <c r="Z37" s="20">
        <v>3.17</v>
      </c>
      <c r="AA37" s="20">
        <f t="shared" si="3"/>
        <v>3.8460000000000001</v>
      </c>
      <c r="AB37" s="22"/>
      <c r="AC37" s="23">
        <v>2.03E-4</v>
      </c>
      <c r="AD37" s="71">
        <v>2.7000000000000001E-3</v>
      </c>
      <c r="AE37" s="23">
        <f t="shared" ref="AE37" si="10">AB37+AC37+AD37</f>
        <v>2.9030000000000002E-3</v>
      </c>
      <c r="AG37" s="4"/>
      <c r="AH37" s="11"/>
    </row>
    <row r="38" spans="2:34" x14ac:dyDescent="0.25">
      <c r="B38" s="144"/>
      <c r="C38" s="149"/>
      <c r="D38" s="144"/>
      <c r="E38" s="151"/>
      <c r="F38" s="141"/>
      <c r="G38" s="150"/>
      <c r="H38" s="150"/>
      <c r="I38" s="150"/>
      <c r="J38" s="41" t="str">
        <f t="shared" si="0"/>
        <v/>
      </c>
      <c r="K38" s="150"/>
      <c r="L38" s="150"/>
      <c r="M38" s="150"/>
      <c r="N38" s="41" t="str">
        <f t="shared" si="7"/>
        <v/>
      </c>
      <c r="U38" s="35" t="str">
        <f t="shared" si="2"/>
        <v>Vraquier_capacité_sup_100000tplGaz_naturel_liquéfié_GNL</v>
      </c>
      <c r="V38" s="13" t="s">
        <v>181</v>
      </c>
      <c r="W38" s="16" t="s">
        <v>71</v>
      </c>
      <c r="X38" s="9" t="s">
        <v>36</v>
      </c>
      <c r="Y38" s="21">
        <v>0.69699999999999995</v>
      </c>
      <c r="Z38" s="20">
        <v>2.58</v>
      </c>
      <c r="AA38" s="20">
        <f t="shared" si="3"/>
        <v>3.2770000000000001</v>
      </c>
      <c r="AB38" s="22"/>
      <c r="AC38" s="23">
        <v>6.9999999999999999E-4</v>
      </c>
      <c r="AD38" s="71">
        <v>2E-3</v>
      </c>
      <c r="AE38" s="23">
        <f t="shared" si="8"/>
        <v>2.7000000000000001E-3</v>
      </c>
      <c r="AG38" s="4"/>
      <c r="AH38" s="11"/>
    </row>
    <row r="39" spans="2:34" x14ac:dyDescent="0.25">
      <c r="B39" s="144"/>
      <c r="C39" s="149"/>
      <c r="D39" s="144"/>
      <c r="E39" s="151"/>
      <c r="F39" s="141"/>
      <c r="G39" s="150"/>
      <c r="H39" s="150"/>
      <c r="I39" s="150"/>
      <c r="J39" s="41" t="str">
        <f t="shared" si="0"/>
        <v/>
      </c>
      <c r="K39" s="150"/>
      <c r="L39" s="150"/>
      <c r="M39" s="150"/>
      <c r="N39" s="41" t="str">
        <f t="shared" si="7"/>
        <v/>
      </c>
      <c r="U39" s="35" t="str">
        <f t="shared" si="2"/>
        <v>Roulier_mixte_RoPaxFioul_lourd_HFO</v>
      </c>
      <c r="V39" s="13" t="s">
        <v>185</v>
      </c>
      <c r="W39" s="16" t="s">
        <v>170</v>
      </c>
      <c r="X39" s="9" t="s">
        <v>36</v>
      </c>
      <c r="Y39" s="21">
        <v>0.503</v>
      </c>
      <c r="Z39" s="20">
        <v>3.14</v>
      </c>
      <c r="AA39" s="20">
        <f t="shared" si="3"/>
        <v>3.6430000000000002</v>
      </c>
      <c r="AB39" s="22"/>
      <c r="AC39" s="22">
        <v>1.8800000000000001E-2</v>
      </c>
      <c r="AD39" s="26">
        <v>0.19</v>
      </c>
      <c r="AE39" s="21">
        <f t="shared" si="8"/>
        <v>0.20880000000000001</v>
      </c>
      <c r="AG39" s="4"/>
      <c r="AH39" s="11"/>
    </row>
    <row r="40" spans="2:34" x14ac:dyDescent="0.25">
      <c r="B40" s="144"/>
      <c r="C40" s="149"/>
      <c r="D40" s="144"/>
      <c r="E40" s="151"/>
      <c r="F40" s="141"/>
      <c r="G40" s="150"/>
      <c r="H40" s="150"/>
      <c r="I40" s="150"/>
      <c r="J40" s="41" t="str">
        <f t="shared" si="0"/>
        <v/>
      </c>
      <c r="K40" s="150"/>
      <c r="L40" s="150"/>
      <c r="M40" s="150"/>
      <c r="N40" s="41" t="str">
        <f t="shared" si="7"/>
        <v/>
      </c>
      <c r="U40" s="35" t="str">
        <f t="shared" si="2"/>
        <v>Roulier_mixte_RoPaxGazole_MGO</v>
      </c>
      <c r="V40" s="13" t="s">
        <v>185</v>
      </c>
      <c r="W40" s="16" t="s">
        <v>171</v>
      </c>
      <c r="X40" s="9" t="s">
        <v>36</v>
      </c>
      <c r="Y40" s="21">
        <v>0.67600000000000005</v>
      </c>
      <c r="Z40" s="20">
        <v>3.17</v>
      </c>
      <c r="AA40" s="20">
        <f t="shared" si="3"/>
        <v>3.8460000000000001</v>
      </c>
      <c r="AB40" s="22"/>
      <c r="AC40" s="22">
        <v>1.8800000000000001E-2</v>
      </c>
      <c r="AD40" s="26">
        <v>0.19</v>
      </c>
      <c r="AE40" s="21">
        <f t="shared" ref="AE40" si="11">AB40+AC40+AD40</f>
        <v>0.20880000000000001</v>
      </c>
      <c r="AG40" s="4"/>
      <c r="AH40" s="11"/>
    </row>
    <row r="41" spans="2:34" x14ac:dyDescent="0.25">
      <c r="B41" s="144"/>
      <c r="C41" s="149"/>
      <c r="D41" s="144"/>
      <c r="E41" s="151"/>
      <c r="F41" s="141"/>
      <c r="G41" s="150"/>
      <c r="H41" s="150"/>
      <c r="I41" s="150"/>
      <c r="J41" s="41" t="str">
        <f t="shared" si="0"/>
        <v/>
      </c>
      <c r="K41" s="150"/>
      <c r="L41" s="150"/>
      <c r="M41" s="150"/>
      <c r="N41" s="41" t="str">
        <f t="shared" si="7"/>
        <v/>
      </c>
      <c r="U41" s="35" t="str">
        <f t="shared" si="2"/>
        <v>Roulier_RoRo_MoyenFioul_lourd_HFO</v>
      </c>
      <c r="V41" s="13" t="s">
        <v>182</v>
      </c>
      <c r="W41" s="16" t="s">
        <v>170</v>
      </c>
      <c r="X41" s="9" t="s">
        <v>36</v>
      </c>
      <c r="Y41" s="21">
        <v>0.503</v>
      </c>
      <c r="Z41" s="20">
        <v>3.14</v>
      </c>
      <c r="AA41" s="20">
        <f t="shared" si="3"/>
        <v>3.6430000000000002</v>
      </c>
      <c r="AB41" s="22"/>
      <c r="AC41" s="23">
        <v>3.8500000000000001E-3</v>
      </c>
      <c r="AD41" s="24">
        <v>4.1799999999999997E-2</v>
      </c>
      <c r="AE41" s="22">
        <f t="shared" si="8"/>
        <v>4.5649999999999996E-2</v>
      </c>
      <c r="AG41" s="4"/>
      <c r="AH41" s="11"/>
    </row>
    <row r="42" spans="2:34" x14ac:dyDescent="0.25">
      <c r="B42" s="144"/>
      <c r="C42" s="149"/>
      <c r="D42" s="144"/>
      <c r="E42" s="151"/>
      <c r="F42" s="141"/>
      <c r="G42" s="150"/>
      <c r="H42" s="150"/>
      <c r="I42" s="150"/>
      <c r="J42" s="41" t="str">
        <f t="shared" si="0"/>
        <v/>
      </c>
      <c r="K42" s="150"/>
      <c r="L42" s="150"/>
      <c r="M42" s="150"/>
      <c r="N42" s="41" t="str">
        <f t="shared" si="7"/>
        <v/>
      </c>
      <c r="U42" s="35" t="str">
        <f t="shared" si="2"/>
        <v>Roulier_RoRo_MoyenGazole_MGO</v>
      </c>
      <c r="V42" s="13" t="s">
        <v>182</v>
      </c>
      <c r="W42" s="16" t="s">
        <v>171</v>
      </c>
      <c r="X42" s="9" t="s">
        <v>36</v>
      </c>
      <c r="Y42" s="21">
        <v>0.67600000000000005</v>
      </c>
      <c r="Z42" s="20">
        <v>3.17</v>
      </c>
      <c r="AA42" s="20">
        <f t="shared" si="3"/>
        <v>3.8460000000000001</v>
      </c>
      <c r="AB42" s="22"/>
      <c r="AC42" s="23">
        <v>3.8500000000000001E-3</v>
      </c>
      <c r="AD42" s="24">
        <v>4.1799999999999997E-2</v>
      </c>
      <c r="AE42" s="22">
        <f t="shared" ref="AE42" si="12">AB42+AC42+AD42</f>
        <v>4.5649999999999996E-2</v>
      </c>
      <c r="AG42" s="4"/>
      <c r="AH42" s="11"/>
    </row>
    <row r="43" spans="2:34" x14ac:dyDescent="0.25">
      <c r="B43" s="144"/>
      <c r="C43" s="149"/>
      <c r="D43" s="144"/>
      <c r="E43" s="151"/>
      <c r="F43" s="141"/>
      <c r="G43" s="150"/>
      <c r="H43" s="150"/>
      <c r="I43" s="150"/>
      <c r="J43" s="41" t="str">
        <f t="shared" si="0"/>
        <v/>
      </c>
      <c r="K43" s="150"/>
      <c r="L43" s="150"/>
      <c r="M43" s="150"/>
      <c r="N43" s="41" t="str">
        <f t="shared" si="7"/>
        <v/>
      </c>
      <c r="U43" s="35" t="str">
        <f t="shared" si="2"/>
        <v>Roulier_RoRo_Camions_RemorquesFioul_lourd_HFO</v>
      </c>
      <c r="V43" s="13" t="s">
        <v>184</v>
      </c>
      <c r="W43" s="16" t="s">
        <v>170</v>
      </c>
      <c r="X43" s="9" t="s">
        <v>36</v>
      </c>
      <c r="Y43" s="21">
        <v>0.503</v>
      </c>
      <c r="Z43" s="20">
        <v>3.14</v>
      </c>
      <c r="AA43" s="20">
        <f t="shared" si="3"/>
        <v>3.6430000000000002</v>
      </c>
      <c r="AB43" s="22"/>
      <c r="AC43" s="23">
        <v>8.6300000000000005E-3</v>
      </c>
      <c r="AD43" s="24">
        <v>9.2700000000000005E-2</v>
      </c>
      <c r="AE43" s="21">
        <f t="shared" si="8"/>
        <v>0.10133</v>
      </c>
      <c r="AG43" s="4"/>
      <c r="AH43" s="11"/>
    </row>
    <row r="44" spans="2:34" x14ac:dyDescent="0.25">
      <c r="B44" s="144"/>
      <c r="C44" s="149"/>
      <c r="D44" s="144"/>
      <c r="E44" s="151"/>
      <c r="F44" s="141"/>
      <c r="G44" s="150"/>
      <c r="H44" s="150"/>
      <c r="I44" s="150"/>
      <c r="J44" s="41" t="str">
        <f t="shared" si="0"/>
        <v/>
      </c>
      <c r="K44" s="150"/>
      <c r="L44" s="150"/>
      <c r="M44" s="150"/>
      <c r="N44" s="41" t="str">
        <f t="shared" si="7"/>
        <v/>
      </c>
      <c r="U44" s="35" t="str">
        <f t="shared" si="2"/>
        <v>Roulier_RoRo_Camions_RemorquesGazole_MGO</v>
      </c>
      <c r="V44" s="13" t="s">
        <v>184</v>
      </c>
      <c r="W44" s="16" t="s">
        <v>171</v>
      </c>
      <c r="X44" s="9" t="s">
        <v>36</v>
      </c>
      <c r="Y44" s="21">
        <v>0.67600000000000005</v>
      </c>
      <c r="Z44" s="20">
        <v>3.17</v>
      </c>
      <c r="AA44" s="20">
        <f t="shared" si="3"/>
        <v>3.8460000000000001</v>
      </c>
      <c r="AB44" s="22"/>
      <c r="AC44" s="23">
        <v>8.6300000000000005E-3</v>
      </c>
      <c r="AD44" s="24">
        <v>9.2700000000000005E-2</v>
      </c>
      <c r="AE44" s="21">
        <f t="shared" ref="AE44" si="13">AB44+AC44+AD44</f>
        <v>0.10133</v>
      </c>
      <c r="AG44" s="4"/>
      <c r="AH44" s="11"/>
    </row>
    <row r="45" spans="2:34" x14ac:dyDescent="0.25">
      <c r="U45" s="35" t="str">
        <f t="shared" si="2"/>
        <v>Roulier_RoRo_Remorques_seulesFioul_lourd_HFO</v>
      </c>
      <c r="V45" s="13" t="s">
        <v>183</v>
      </c>
      <c r="W45" s="16" t="s">
        <v>170</v>
      </c>
      <c r="X45" s="9" t="s">
        <v>36</v>
      </c>
      <c r="Y45" s="21">
        <v>0.503</v>
      </c>
      <c r="Z45" s="20">
        <v>3.14</v>
      </c>
      <c r="AA45" s="20">
        <f t="shared" si="3"/>
        <v>3.6430000000000002</v>
      </c>
      <c r="AB45" s="22"/>
      <c r="AC45" s="23">
        <v>5.8999999999999999E-3</v>
      </c>
      <c r="AD45" s="24">
        <v>6.2799999999999995E-2</v>
      </c>
      <c r="AE45" s="22">
        <f t="shared" si="4"/>
        <v>6.8699999999999997E-2</v>
      </c>
      <c r="AG45" s="4"/>
      <c r="AH45" s="11"/>
    </row>
    <row r="46" spans="2:34" x14ac:dyDescent="0.25">
      <c r="B46" s="34" t="s">
        <v>101</v>
      </c>
      <c r="C46" s="34"/>
      <c r="D46" s="34"/>
      <c r="E46" s="34"/>
      <c r="F46" s="34"/>
      <c r="G46" s="34"/>
      <c r="H46" s="34"/>
      <c r="I46" s="34"/>
      <c r="J46" s="34"/>
      <c r="K46" s="34"/>
      <c r="L46" s="34"/>
      <c r="M46" s="34"/>
      <c r="N46" s="34"/>
      <c r="O46" s="34"/>
      <c r="P46" s="34"/>
      <c r="U46" s="35" t="str">
        <f t="shared" si="2"/>
        <v>Roulier_RoRo_Remorques_seulesGazole_MGO</v>
      </c>
      <c r="V46" s="13" t="s">
        <v>183</v>
      </c>
      <c r="W46" s="16" t="s">
        <v>171</v>
      </c>
      <c r="X46" s="9" t="s">
        <v>36</v>
      </c>
      <c r="Y46" s="21">
        <v>0.67600000000000005</v>
      </c>
      <c r="Z46" s="20">
        <v>3.17</v>
      </c>
      <c r="AA46" s="20">
        <f t="shared" si="3"/>
        <v>3.8460000000000001</v>
      </c>
      <c r="AB46" s="22"/>
      <c r="AC46" s="23">
        <v>5.8999999999999999E-3</v>
      </c>
      <c r="AD46" s="24">
        <v>6.2799999999999995E-2</v>
      </c>
      <c r="AE46" s="22">
        <f t="shared" ref="AE46" si="14">AB46+AC46+AD46</f>
        <v>6.8699999999999997E-2</v>
      </c>
      <c r="AG46" s="4"/>
      <c r="AH46" s="11"/>
    </row>
    <row r="47" spans="2:34" x14ac:dyDescent="0.25">
      <c r="B47" s="34"/>
      <c r="C47" s="34"/>
      <c r="D47" s="34"/>
      <c r="E47" s="34"/>
      <c r="F47" s="34"/>
      <c r="G47" s="34"/>
      <c r="H47" s="34"/>
      <c r="I47" s="34"/>
      <c r="J47" s="34"/>
      <c r="K47" s="34"/>
      <c r="L47" s="34"/>
      <c r="M47" s="34"/>
      <c r="N47" s="34"/>
      <c r="O47" s="34"/>
      <c r="P47" s="34"/>
      <c r="U47" s="35" t="str">
        <f t="shared" si="2"/>
        <v>Porte_conteneur_Panama_commercialFioul_lourd_HFO</v>
      </c>
      <c r="V47" s="13" t="s">
        <v>186</v>
      </c>
      <c r="W47" s="16" t="s">
        <v>170</v>
      </c>
      <c r="X47" s="9" t="s">
        <v>36</v>
      </c>
      <c r="Y47" s="21">
        <v>0.503</v>
      </c>
      <c r="Z47" s="20">
        <v>3.14</v>
      </c>
      <c r="AA47" s="20">
        <f t="shared" si="3"/>
        <v>3.6430000000000002</v>
      </c>
      <c r="AB47" s="22"/>
      <c r="AC47" s="72">
        <v>6.9999999999999999E-4</v>
      </c>
      <c r="AD47" s="75">
        <v>8.2000000000000007E-3</v>
      </c>
      <c r="AE47" s="72">
        <f t="shared" si="4"/>
        <v>8.8999999999999999E-3</v>
      </c>
      <c r="AG47" s="4"/>
      <c r="AH47" s="11"/>
    </row>
    <row r="48" spans="2:34" x14ac:dyDescent="0.25">
      <c r="B48" s="34" t="s">
        <v>102</v>
      </c>
      <c r="C48" s="34"/>
      <c r="D48" s="34"/>
      <c r="E48" s="34"/>
      <c r="F48" s="34"/>
      <c r="G48" s="34"/>
      <c r="H48" s="34"/>
      <c r="I48" s="34"/>
      <c r="J48" s="34" t="s">
        <v>105</v>
      </c>
      <c r="K48" s="34"/>
      <c r="L48" s="34"/>
      <c r="M48" s="34"/>
      <c r="N48" s="34"/>
      <c r="O48" s="34"/>
      <c r="P48" s="34"/>
      <c r="U48" s="35" t="str">
        <f t="shared" si="2"/>
        <v>Porte_conteneur_Panama_commercialGazole_MGO</v>
      </c>
      <c r="V48" s="13" t="s">
        <v>186</v>
      </c>
      <c r="W48" s="16" t="s">
        <v>171</v>
      </c>
      <c r="X48" s="9" t="s">
        <v>36</v>
      </c>
      <c r="Y48" s="21">
        <v>0.67600000000000005</v>
      </c>
      <c r="Z48" s="20">
        <v>3.17</v>
      </c>
      <c r="AA48" s="20">
        <f t="shared" si="3"/>
        <v>3.8460000000000001</v>
      </c>
      <c r="AB48" s="22"/>
      <c r="AC48" s="72">
        <v>6.9999999999999999E-4</v>
      </c>
      <c r="AD48" s="75">
        <v>8.2000000000000007E-3</v>
      </c>
      <c r="AE48" s="72">
        <f t="shared" ref="AE48" si="15">AB48+AC48+AD48</f>
        <v>8.8999999999999999E-3</v>
      </c>
      <c r="AG48" s="4"/>
      <c r="AH48" s="11"/>
    </row>
    <row r="49" spans="2:34" x14ac:dyDescent="0.25">
      <c r="B49" s="34" t="s">
        <v>103</v>
      </c>
      <c r="C49" s="34"/>
      <c r="D49" s="34"/>
      <c r="E49" s="34"/>
      <c r="F49" s="34"/>
      <c r="G49" s="34"/>
      <c r="H49" s="34"/>
      <c r="I49" s="34"/>
      <c r="J49" s="34" t="s">
        <v>107</v>
      </c>
      <c r="K49" s="34"/>
      <c r="L49" s="34"/>
      <c r="M49" s="34"/>
      <c r="N49" s="34"/>
      <c r="O49" s="34"/>
      <c r="P49" s="34"/>
      <c r="U49" s="35" t="str">
        <f t="shared" si="2"/>
        <v>Porte_conteneur_Panama_commercialGaz_naturel_liquéfié_GNL</v>
      </c>
      <c r="V49" s="13" t="s">
        <v>186</v>
      </c>
      <c r="W49" s="16" t="s">
        <v>71</v>
      </c>
      <c r="X49" s="9" t="s">
        <v>36</v>
      </c>
      <c r="Y49" s="21">
        <v>0.69699999999999995</v>
      </c>
      <c r="Z49" s="20">
        <v>2.58</v>
      </c>
      <c r="AA49" s="20">
        <f t="shared" si="3"/>
        <v>3.2770000000000001</v>
      </c>
      <c r="AB49" s="22"/>
      <c r="AC49" s="72">
        <v>6.9999999999999999E-4</v>
      </c>
      <c r="AD49" s="75">
        <v>8.2000000000000007E-3</v>
      </c>
      <c r="AE49" s="72">
        <f t="shared" ref="AE49" si="16">AB49+AC49+AD49</f>
        <v>8.8999999999999999E-3</v>
      </c>
      <c r="AG49" s="4" t="s">
        <v>170</v>
      </c>
      <c r="AH49" s="11" t="s">
        <v>36</v>
      </c>
    </row>
    <row r="50" spans="2:34" x14ac:dyDescent="0.25">
      <c r="B50" s="34" t="s">
        <v>104</v>
      </c>
      <c r="C50" s="34"/>
      <c r="D50" s="34"/>
      <c r="E50" s="34"/>
      <c r="F50" s="34"/>
      <c r="G50" s="34"/>
      <c r="H50" s="34"/>
      <c r="I50" s="34"/>
      <c r="J50" s="34" t="s">
        <v>106</v>
      </c>
      <c r="K50" s="34"/>
      <c r="L50" s="34"/>
      <c r="M50" s="34"/>
      <c r="N50" s="34"/>
      <c r="O50" s="34"/>
      <c r="P50" s="34"/>
      <c r="U50" s="35" t="str">
        <f t="shared" si="2"/>
        <v>Porte_conteneur_TransatlantiqueFioul_lourd_HFO</v>
      </c>
      <c r="V50" s="13" t="s">
        <v>187</v>
      </c>
      <c r="W50" s="16" t="s">
        <v>170</v>
      </c>
      <c r="X50" s="9" t="s">
        <v>36</v>
      </c>
      <c r="Y50" s="21">
        <v>0.503</v>
      </c>
      <c r="Z50" s="20">
        <v>3.14</v>
      </c>
      <c r="AA50" s="20">
        <f t="shared" si="3"/>
        <v>3.6430000000000002</v>
      </c>
      <c r="AB50" s="23"/>
      <c r="AC50" s="23">
        <v>8.4999999999999995E-4</v>
      </c>
      <c r="AD50" s="71">
        <v>9.7999999999999997E-3</v>
      </c>
      <c r="AE50" s="22">
        <f t="shared" si="4"/>
        <v>1.065E-2</v>
      </c>
      <c r="AG50" s="4" t="s">
        <v>171</v>
      </c>
      <c r="AH50" s="11" t="s">
        <v>36</v>
      </c>
    </row>
    <row r="51" spans="2:34" x14ac:dyDescent="0.25">
      <c r="B51" s="34"/>
      <c r="C51" s="34"/>
      <c r="D51" s="34"/>
      <c r="E51" s="34"/>
      <c r="F51" s="34"/>
      <c r="G51" s="34"/>
      <c r="H51" s="34"/>
      <c r="I51" s="34"/>
      <c r="J51" s="34"/>
      <c r="K51" s="34"/>
      <c r="L51" s="34"/>
      <c r="M51" s="34"/>
      <c r="N51" s="34"/>
      <c r="O51" s="34"/>
      <c r="P51" s="34"/>
      <c r="U51" s="35" t="str">
        <f t="shared" si="2"/>
        <v>Porte_conteneur_TransatlantiqueGazole_MGO</v>
      </c>
      <c r="V51" s="13" t="s">
        <v>187</v>
      </c>
      <c r="W51" s="16" t="s">
        <v>171</v>
      </c>
      <c r="X51" s="9" t="s">
        <v>36</v>
      </c>
      <c r="Y51" s="21">
        <v>0.67600000000000005</v>
      </c>
      <c r="Z51" s="20">
        <v>3.17</v>
      </c>
      <c r="AA51" s="20">
        <f t="shared" si="3"/>
        <v>3.8460000000000001</v>
      </c>
      <c r="AB51" s="23"/>
      <c r="AC51" s="23">
        <v>8.4999999999999995E-4</v>
      </c>
      <c r="AD51" s="71">
        <v>9.7999999999999997E-3</v>
      </c>
      <c r="AE51" s="22">
        <f t="shared" ref="AE51" si="17">AB51+AC51+AD51</f>
        <v>1.065E-2</v>
      </c>
      <c r="AG51" s="4" t="s">
        <v>71</v>
      </c>
      <c r="AH51" s="11" t="s">
        <v>36</v>
      </c>
    </row>
    <row r="52" spans="2:34" x14ac:dyDescent="0.25">
      <c r="B52" s="34" t="s">
        <v>196</v>
      </c>
      <c r="C52" s="34"/>
      <c r="D52" s="34"/>
      <c r="E52" s="34"/>
      <c r="F52" s="34"/>
      <c r="G52" s="34"/>
      <c r="H52" s="34"/>
      <c r="I52" s="34"/>
      <c r="J52" s="34"/>
      <c r="K52" s="34"/>
      <c r="L52" s="34"/>
      <c r="M52" s="34"/>
      <c r="N52" s="34"/>
      <c r="O52" s="34"/>
      <c r="P52" s="34"/>
      <c r="U52" s="35" t="str">
        <f t="shared" si="2"/>
        <v>Porte_conteneur_TransatlantiqueGaz_naturel_liquéfié_GNL</v>
      </c>
      <c r="V52" s="13" t="s">
        <v>187</v>
      </c>
      <c r="W52" s="16" t="s">
        <v>71</v>
      </c>
      <c r="X52" s="9" t="s">
        <v>36</v>
      </c>
      <c r="Y52" s="21">
        <v>0.69699999999999995</v>
      </c>
      <c r="Z52" s="20">
        <v>2.58</v>
      </c>
      <c r="AA52" s="20">
        <f t="shared" si="3"/>
        <v>3.2770000000000001</v>
      </c>
      <c r="AB52" s="23"/>
      <c r="AC52" s="23">
        <v>8.4999999999999995E-4</v>
      </c>
      <c r="AD52" s="71">
        <v>9.7999999999999997E-3</v>
      </c>
      <c r="AE52" s="22">
        <f t="shared" ref="AE52" si="18">AB52+AC52+AD52</f>
        <v>1.065E-2</v>
      </c>
      <c r="AG52" s="4"/>
      <c r="AH52" s="11"/>
    </row>
    <row r="53" spans="2:34" ht="13.5" thickBot="1" x14ac:dyDescent="0.3">
      <c r="B53" s="34"/>
      <c r="C53" s="34"/>
      <c r="D53" s="34"/>
      <c r="E53" s="34"/>
      <c r="F53" s="34"/>
      <c r="G53" s="34"/>
      <c r="H53" s="34"/>
      <c r="I53" s="34"/>
      <c r="J53" s="34"/>
      <c r="K53" s="34"/>
      <c r="L53" s="34"/>
      <c r="M53" s="34"/>
      <c r="N53" s="34"/>
      <c r="O53" s="34"/>
      <c r="P53" s="34"/>
      <c r="U53" s="35" t="str">
        <f t="shared" si="2"/>
        <v>Porte_conteneur_Trans-SuezFioul_lourd_HFO</v>
      </c>
      <c r="V53" s="13" t="s">
        <v>188</v>
      </c>
      <c r="W53" s="16" t="s">
        <v>170</v>
      </c>
      <c r="X53" s="9" t="s">
        <v>36</v>
      </c>
      <c r="Y53" s="21">
        <v>0.503</v>
      </c>
      <c r="Z53" s="20">
        <v>3.14</v>
      </c>
      <c r="AA53" s="20">
        <f t="shared" si="3"/>
        <v>3.6430000000000002</v>
      </c>
      <c r="AB53" s="23"/>
      <c r="AC53" s="23">
        <v>5.8E-4</v>
      </c>
      <c r="AD53" s="71">
        <v>6.7999999999999996E-3</v>
      </c>
      <c r="AE53" s="23">
        <f t="shared" si="4"/>
        <v>7.3799999999999994E-3</v>
      </c>
      <c r="AG53" s="4"/>
      <c r="AH53" s="11"/>
    </row>
    <row r="54" spans="2:34" ht="13.5" thickTop="1" x14ac:dyDescent="0.25">
      <c r="B54" s="34"/>
      <c r="C54" s="34"/>
      <c r="D54" s="34"/>
      <c r="E54" s="34"/>
      <c r="F54" s="189" t="s">
        <v>42</v>
      </c>
      <c r="G54" s="189"/>
      <c r="H54" s="189"/>
      <c r="I54" s="189"/>
      <c r="J54" s="189"/>
      <c r="K54" s="189"/>
      <c r="L54" s="189" t="s">
        <v>43</v>
      </c>
      <c r="M54" s="193"/>
      <c r="N54" s="194" t="s">
        <v>52</v>
      </c>
      <c r="O54" s="195"/>
      <c r="P54" s="196"/>
      <c r="U54" s="35" t="str">
        <f t="shared" si="2"/>
        <v>Porte_conteneur_Trans-SuezGazole_MGO</v>
      </c>
      <c r="V54" s="13" t="s">
        <v>188</v>
      </c>
      <c r="W54" s="16" t="s">
        <v>171</v>
      </c>
      <c r="X54" s="9" t="s">
        <v>36</v>
      </c>
      <c r="Y54" s="21">
        <v>0.67600000000000005</v>
      </c>
      <c r="Z54" s="20">
        <v>3.17</v>
      </c>
      <c r="AA54" s="20">
        <f t="shared" si="3"/>
        <v>3.8460000000000001</v>
      </c>
      <c r="AB54" s="23"/>
      <c r="AC54" s="23">
        <v>5.8E-4</v>
      </c>
      <c r="AD54" s="71">
        <v>6.7999999999999996E-3</v>
      </c>
      <c r="AE54" s="23">
        <f t="shared" ref="AE54:AE56" si="19">AB54+AC54+AD54</f>
        <v>7.3799999999999994E-3</v>
      </c>
      <c r="AG54" s="4"/>
    </row>
    <row r="55" spans="2:34" x14ac:dyDescent="0.25">
      <c r="B55" s="34"/>
      <c r="C55" s="34"/>
      <c r="D55" s="34"/>
      <c r="E55" s="34"/>
      <c r="F55" s="189" t="s">
        <v>38</v>
      </c>
      <c r="G55" s="189"/>
      <c r="H55" s="131" t="s">
        <v>39</v>
      </c>
      <c r="I55" s="189" t="s">
        <v>41</v>
      </c>
      <c r="J55" s="189"/>
      <c r="K55" s="189"/>
      <c r="L55" s="189"/>
      <c r="M55" s="193"/>
      <c r="N55" s="197"/>
      <c r="O55" s="198"/>
      <c r="P55" s="199"/>
      <c r="U55" s="35" t="str">
        <f t="shared" si="2"/>
        <v>Porte_conteneur_Trans-SuezGaz_naturel_liquéfié_GNL</v>
      </c>
      <c r="V55" s="13" t="s">
        <v>188</v>
      </c>
      <c r="W55" s="16" t="s">
        <v>71</v>
      </c>
      <c r="X55" s="9" t="s">
        <v>36</v>
      </c>
      <c r="Y55" s="21">
        <v>0.69699999999999995</v>
      </c>
      <c r="Z55" s="20">
        <v>2.58</v>
      </c>
      <c r="AA55" s="20">
        <f t="shared" si="3"/>
        <v>3.2770000000000001</v>
      </c>
      <c r="AB55" s="23"/>
      <c r="AC55" s="23">
        <v>5.8E-4</v>
      </c>
      <c r="AD55" s="71">
        <v>6.7999999999999996E-3</v>
      </c>
      <c r="AE55" s="23">
        <f t="shared" si="19"/>
        <v>7.3799999999999994E-3</v>
      </c>
      <c r="AG55" s="4"/>
    </row>
    <row r="56" spans="2:34" ht="76.5" x14ac:dyDescent="0.25">
      <c r="B56" s="37" t="s">
        <v>409</v>
      </c>
      <c r="C56" s="38" t="s">
        <v>229</v>
      </c>
      <c r="D56" s="41" t="s">
        <v>12</v>
      </c>
      <c r="E56" s="37" t="s">
        <v>65</v>
      </c>
      <c r="F56" s="36" t="s">
        <v>47</v>
      </c>
      <c r="G56" s="36" t="s">
        <v>48</v>
      </c>
      <c r="H56" s="36" t="s">
        <v>67</v>
      </c>
      <c r="I56" s="36" t="s">
        <v>66</v>
      </c>
      <c r="J56" s="36" t="s">
        <v>49</v>
      </c>
      <c r="K56" s="36" t="s">
        <v>50</v>
      </c>
      <c r="L56" s="36" t="s">
        <v>51</v>
      </c>
      <c r="M56" s="45" t="s">
        <v>53</v>
      </c>
      <c r="N56" s="47" t="s">
        <v>55</v>
      </c>
      <c r="O56" s="36" t="s">
        <v>54</v>
      </c>
      <c r="P56" s="48" t="s">
        <v>56</v>
      </c>
      <c r="U56" s="35" t="str">
        <f t="shared" si="2"/>
        <v>Porte_conteneur_TranspacifiqueFioul_lourd_HFO</v>
      </c>
      <c r="V56" s="13" t="s">
        <v>189</v>
      </c>
      <c r="W56" s="16" t="s">
        <v>170</v>
      </c>
      <c r="X56" s="9" t="s">
        <v>36</v>
      </c>
      <c r="Y56" s="21">
        <v>0.503</v>
      </c>
      <c r="Z56" s="20">
        <v>3.14</v>
      </c>
      <c r="AA56" s="20">
        <f t="shared" si="3"/>
        <v>3.6430000000000002</v>
      </c>
      <c r="AB56" s="23"/>
      <c r="AC56" s="72">
        <v>5.8E-4</v>
      </c>
      <c r="AD56" s="75">
        <v>6.7000000000000002E-3</v>
      </c>
      <c r="AE56" s="72">
        <f t="shared" si="19"/>
        <v>7.28E-3</v>
      </c>
      <c r="AG56" s="4"/>
    </row>
    <row r="57" spans="2:34" x14ac:dyDescent="0.25">
      <c r="B57" s="41">
        <f t="shared" ref="B57:E81" si="20">B19</f>
        <v>0</v>
      </c>
      <c r="C57" s="38">
        <f t="shared" si="20"/>
        <v>0</v>
      </c>
      <c r="D57" s="41">
        <f t="shared" si="20"/>
        <v>0</v>
      </c>
      <c r="E57" s="41">
        <f t="shared" si="20"/>
        <v>0</v>
      </c>
      <c r="F57" s="56">
        <f t="shared" ref="F57:F82" si="21">G19*H19</f>
        <v>0</v>
      </c>
      <c r="G57" s="56">
        <f>IF(OR($C57=0,$D57=0),0,IF($J$17="Oui",$I19*VLOOKUP($C57&amp;$D57,$U$19:$AE$61,6,FALSE),$F57*VLOOKUP($C57&amp;$D57,$U$19:$AE$61,10,FALSE)))</f>
        <v>0</v>
      </c>
      <c r="H57" s="56">
        <f t="shared" ref="H57:H82" si="22">IF($D57&lt;&gt;"Électricité",0,IF($J$17="Oui",$I19*VLOOKUP($C57&amp;$D57,$U$19:$AE$61,5,FALSE),$F57*VLOOKUP($C57&amp;$D57,$U$19:$AE$61,9,FALSE)))</f>
        <v>0</v>
      </c>
      <c r="I57" s="56">
        <f>F57</f>
        <v>0</v>
      </c>
      <c r="J57" s="56">
        <f>IF(OR($C57=0,$D57=0),0,$F57*VLOOKUP($C57&amp;$D57,$U$19:$AE$61,8,FALSE))</f>
        <v>0</v>
      </c>
      <c r="K57" s="56">
        <f>IF(OR($C57=0,$D57=0),0,IF($D57="Électricité",0,IF($J$17="Oui",$I19*VLOOKUP($C57&amp;$D57,$U$19:$AE$61,5,FALSE),$F57*VLOOKUP($C57&amp;$D57,$U$19:$AE$61,9,FALSE))))</f>
        <v>0</v>
      </c>
      <c r="L57" s="56">
        <f t="shared" ref="L57:L82" si="23">K19*L19</f>
        <v>0</v>
      </c>
      <c r="M57" s="57">
        <f>IF(OR($C57=0,$D57=0),0,IF($N$17="Oui",$M19*VLOOKUP($C57&amp;$D57,$U$19:$AE$61,7,FALSE)+$L57*VLOOKUP(C57&amp;D57,$U$19:$AE$61,8,FALSE),$L57*VLOOKUP($C57&amp;$D57,$U$19:$AE$61,11,FALSE)))</f>
        <v>0</v>
      </c>
      <c r="N57" s="58">
        <f>I57+L57</f>
        <v>0</v>
      </c>
      <c r="O57" s="56">
        <f>IF(E57="Non",G57+H57+J57+K57+M57,1.7*(G57+H57+J57+K57+M57))</f>
        <v>0</v>
      </c>
      <c r="P57" s="49" t="e">
        <f>O57/N57</f>
        <v>#DIV/0!</v>
      </c>
      <c r="U57" s="35" t="str">
        <f t="shared" si="2"/>
        <v>Porte_conteneur_TranspacifiqueGazole_MGO</v>
      </c>
      <c r="V57" s="13" t="s">
        <v>189</v>
      </c>
      <c r="W57" s="16" t="s">
        <v>171</v>
      </c>
      <c r="X57" s="9" t="s">
        <v>36</v>
      </c>
      <c r="Y57" s="21">
        <v>0.67600000000000005</v>
      </c>
      <c r="Z57" s="20">
        <v>3.17</v>
      </c>
      <c r="AA57" s="20">
        <f t="shared" si="3"/>
        <v>3.8460000000000001</v>
      </c>
      <c r="AB57" s="23"/>
      <c r="AC57" s="72">
        <v>5.8E-4</v>
      </c>
      <c r="AD57" s="75">
        <v>6.7000000000000002E-3</v>
      </c>
      <c r="AE57" s="72">
        <f t="shared" ref="AE57:AE59" si="24">AB57+AC57+AD57</f>
        <v>7.28E-3</v>
      </c>
    </row>
    <row r="58" spans="2:34" x14ac:dyDescent="0.25">
      <c r="B58" s="41">
        <f t="shared" si="20"/>
        <v>0</v>
      </c>
      <c r="C58" s="38">
        <f t="shared" si="20"/>
        <v>0</v>
      </c>
      <c r="D58" s="41">
        <f t="shared" si="20"/>
        <v>0</v>
      </c>
      <c r="E58" s="41">
        <f t="shared" si="20"/>
        <v>0</v>
      </c>
      <c r="F58" s="56">
        <f t="shared" si="21"/>
        <v>0</v>
      </c>
      <c r="G58" s="56">
        <f t="shared" ref="G58:G82" si="25">IF(OR($C58=0,$D58=0),0,IF($J$17="Oui",$I20*VLOOKUP($C58&amp;$D58,$U$19:$AE$61,6,FALSE),$F58*VLOOKUP($C58&amp;$D58,$U$19:$AE$61,10,FALSE)))</f>
        <v>0</v>
      </c>
      <c r="H58" s="56">
        <f t="shared" si="22"/>
        <v>0</v>
      </c>
      <c r="I58" s="56">
        <f t="shared" ref="I58:I70" si="26">F58</f>
        <v>0</v>
      </c>
      <c r="J58" s="56">
        <f t="shared" ref="J58:J82" si="27">IF(OR($C58=0,$D58=0),0,$F58*VLOOKUP($C58&amp;$D58,$U$19:$AE$61,8,FALSE))</f>
        <v>0</v>
      </c>
      <c r="K58" s="56">
        <f t="shared" ref="K58:K82" si="28">IF(OR($C58=0,$D58=0),0,IF($D58="Électricité",0,IF($J$17="Oui",$I20*VLOOKUP($C58&amp;$D58,$U$19:$AE$61,5,FALSE),$F58*VLOOKUP($C58&amp;$D58,$U$19:$AE$61,9,FALSE))))</f>
        <v>0</v>
      </c>
      <c r="L58" s="56">
        <f t="shared" si="23"/>
        <v>0</v>
      </c>
      <c r="M58" s="57">
        <f t="shared" ref="M58:M82" si="29">IF(OR($C58=0,$D58=0),0,IF($N$17="Oui",$M20*VLOOKUP($C58&amp;$D58,$U$19:$AE$61,7,FALSE)+$L58*VLOOKUP(C58&amp;D58,$U$19:$AE$61,8,FALSE),$L58*VLOOKUP($C58&amp;$D58,$U$19:$AE$61,11,FALSE)))</f>
        <v>0</v>
      </c>
      <c r="N58" s="58">
        <f t="shared" ref="N58:N70" si="30">I58+L58</f>
        <v>0</v>
      </c>
      <c r="O58" s="56">
        <f t="shared" ref="O58:O82" si="31">IF(E58="Non",G58+H58+J58+K58+M58,1.7*(G58+H58+J58+K58+M58))</f>
        <v>0</v>
      </c>
      <c r="P58" s="49" t="e">
        <f t="shared" ref="P58:P70" si="32">O58/N58</f>
        <v>#DIV/0!</v>
      </c>
      <c r="U58" s="35" t="str">
        <f t="shared" si="2"/>
        <v>Porte_conteneur_TranspacifiqueGaz_naturel_liquéfié_GNL</v>
      </c>
      <c r="V58" s="13" t="s">
        <v>189</v>
      </c>
      <c r="W58" s="16" t="s">
        <v>71</v>
      </c>
      <c r="X58" s="9" t="s">
        <v>36</v>
      </c>
      <c r="Y58" s="21">
        <v>0.69699999999999995</v>
      </c>
      <c r="Z58" s="20">
        <v>2.58</v>
      </c>
      <c r="AA58" s="20">
        <f t="shared" si="3"/>
        <v>3.2770000000000001</v>
      </c>
      <c r="AB58" s="23"/>
      <c r="AC58" s="72">
        <v>5.8E-4</v>
      </c>
      <c r="AD58" s="75">
        <v>6.7000000000000002E-3</v>
      </c>
      <c r="AE58" s="72">
        <f t="shared" si="24"/>
        <v>7.28E-3</v>
      </c>
    </row>
    <row r="59" spans="2:34" x14ac:dyDescent="0.25">
      <c r="B59" s="41">
        <f t="shared" si="20"/>
        <v>0</v>
      </c>
      <c r="C59" s="38">
        <f t="shared" si="20"/>
        <v>0</v>
      </c>
      <c r="D59" s="41">
        <f t="shared" si="20"/>
        <v>0</v>
      </c>
      <c r="E59" s="41">
        <f t="shared" si="20"/>
        <v>0</v>
      </c>
      <c r="F59" s="56">
        <f t="shared" si="21"/>
        <v>0</v>
      </c>
      <c r="G59" s="56">
        <f t="shared" si="25"/>
        <v>0</v>
      </c>
      <c r="H59" s="56">
        <f t="shared" si="22"/>
        <v>0</v>
      </c>
      <c r="I59" s="56">
        <f t="shared" si="26"/>
        <v>0</v>
      </c>
      <c r="J59" s="56">
        <f t="shared" si="27"/>
        <v>0</v>
      </c>
      <c r="K59" s="56">
        <f t="shared" si="28"/>
        <v>0</v>
      </c>
      <c r="L59" s="56">
        <f t="shared" si="23"/>
        <v>0</v>
      </c>
      <c r="M59" s="57">
        <f t="shared" si="29"/>
        <v>0</v>
      </c>
      <c r="N59" s="58">
        <f t="shared" si="30"/>
        <v>0</v>
      </c>
      <c r="O59" s="56">
        <f t="shared" si="31"/>
        <v>0</v>
      </c>
      <c r="P59" s="49" t="e">
        <f t="shared" si="32"/>
        <v>#DIV/0!</v>
      </c>
      <c r="U59" s="35" t="str">
        <f t="shared" si="2"/>
        <v>Porte_conteneur_autres_liaisonsFioul_lourd_HFO</v>
      </c>
      <c r="V59" s="13" t="s">
        <v>190</v>
      </c>
      <c r="W59" s="16" t="s">
        <v>170</v>
      </c>
      <c r="X59" s="9" t="s">
        <v>36</v>
      </c>
      <c r="Y59" s="21">
        <v>0.503</v>
      </c>
      <c r="Z59" s="20">
        <v>3.14</v>
      </c>
      <c r="AA59" s="20">
        <f t="shared" si="3"/>
        <v>3.6430000000000002</v>
      </c>
      <c r="AB59" s="23"/>
      <c r="AC59" s="23">
        <v>7.6000000000000004E-4</v>
      </c>
      <c r="AD59" s="71">
        <v>8.8000000000000005E-3</v>
      </c>
      <c r="AE59" s="23">
        <f t="shared" si="24"/>
        <v>9.5600000000000008E-3</v>
      </c>
    </row>
    <row r="60" spans="2:34" x14ac:dyDescent="0.25">
      <c r="B60" s="41">
        <f t="shared" si="20"/>
        <v>0</v>
      </c>
      <c r="C60" s="38">
        <f t="shared" si="20"/>
        <v>0</v>
      </c>
      <c r="D60" s="41">
        <f t="shared" si="20"/>
        <v>0</v>
      </c>
      <c r="E60" s="41">
        <f t="shared" si="20"/>
        <v>0</v>
      </c>
      <c r="F60" s="56">
        <f t="shared" si="21"/>
        <v>0</v>
      </c>
      <c r="G60" s="56">
        <f t="shared" si="25"/>
        <v>0</v>
      </c>
      <c r="H60" s="56">
        <f t="shared" si="22"/>
        <v>0</v>
      </c>
      <c r="I60" s="56">
        <f t="shared" si="26"/>
        <v>0</v>
      </c>
      <c r="J60" s="56">
        <f t="shared" si="27"/>
        <v>0</v>
      </c>
      <c r="K60" s="56">
        <f t="shared" si="28"/>
        <v>0</v>
      </c>
      <c r="L60" s="56">
        <f t="shared" si="23"/>
        <v>0</v>
      </c>
      <c r="M60" s="57">
        <f t="shared" si="29"/>
        <v>0</v>
      </c>
      <c r="N60" s="58">
        <f t="shared" si="30"/>
        <v>0</v>
      </c>
      <c r="O60" s="56">
        <f t="shared" si="31"/>
        <v>0</v>
      </c>
      <c r="P60" s="49" t="e">
        <f t="shared" si="32"/>
        <v>#DIV/0!</v>
      </c>
      <c r="U60" s="35" t="str">
        <f t="shared" si="2"/>
        <v>Porte_conteneur_autres_liaisonsGazole_MGO</v>
      </c>
      <c r="V60" s="13" t="s">
        <v>190</v>
      </c>
      <c r="W60" s="16" t="s">
        <v>171</v>
      </c>
      <c r="X60" s="9" t="s">
        <v>36</v>
      </c>
      <c r="Y60" s="21">
        <v>0.67600000000000005</v>
      </c>
      <c r="Z60" s="20">
        <v>3.17</v>
      </c>
      <c r="AA60" s="20">
        <f t="shared" si="3"/>
        <v>3.8460000000000001</v>
      </c>
      <c r="AB60" s="23"/>
      <c r="AC60" s="23">
        <v>7.6000000000000004E-4</v>
      </c>
      <c r="AD60" s="71">
        <v>8.8000000000000005E-3</v>
      </c>
      <c r="AE60" s="23">
        <f t="shared" ref="AE60:AE61" si="33">AB60+AC60+AD60</f>
        <v>9.5600000000000008E-3</v>
      </c>
      <c r="AG60" s="1" t="s">
        <v>8</v>
      </c>
    </row>
    <row r="61" spans="2:34" x14ac:dyDescent="0.25">
      <c r="B61" s="41">
        <f t="shared" si="20"/>
        <v>0</v>
      </c>
      <c r="C61" s="38">
        <f t="shared" si="20"/>
        <v>0</v>
      </c>
      <c r="D61" s="41">
        <f t="shared" si="20"/>
        <v>0</v>
      </c>
      <c r="E61" s="41">
        <f t="shared" si="20"/>
        <v>0</v>
      </c>
      <c r="F61" s="56">
        <f t="shared" si="21"/>
        <v>0</v>
      </c>
      <c r="G61" s="56">
        <f t="shared" si="25"/>
        <v>0</v>
      </c>
      <c r="H61" s="56">
        <f t="shared" si="22"/>
        <v>0</v>
      </c>
      <c r="I61" s="56">
        <f t="shared" si="26"/>
        <v>0</v>
      </c>
      <c r="J61" s="56">
        <f t="shared" si="27"/>
        <v>0</v>
      </c>
      <c r="K61" s="56">
        <f t="shared" si="28"/>
        <v>0</v>
      </c>
      <c r="L61" s="56">
        <f t="shared" si="23"/>
        <v>0</v>
      </c>
      <c r="M61" s="57">
        <f t="shared" si="29"/>
        <v>0</v>
      </c>
      <c r="N61" s="58">
        <f t="shared" si="30"/>
        <v>0</v>
      </c>
      <c r="O61" s="56">
        <f t="shared" si="31"/>
        <v>0</v>
      </c>
      <c r="P61" s="49" t="e">
        <f t="shared" si="32"/>
        <v>#DIV/0!</v>
      </c>
      <c r="U61" s="35" t="str">
        <f t="shared" si="2"/>
        <v>Porte_conteneur_autres_liaisonsGaz_naturel_liquéfié_GNL</v>
      </c>
      <c r="V61" s="13" t="s">
        <v>190</v>
      </c>
      <c r="W61" s="16" t="s">
        <v>71</v>
      </c>
      <c r="X61" s="9" t="s">
        <v>36</v>
      </c>
      <c r="Y61" s="21">
        <v>0.60899999999999999</v>
      </c>
      <c r="Z61" s="20">
        <v>2.4900000000000002</v>
      </c>
      <c r="AA61" s="20">
        <f t="shared" si="3"/>
        <v>3.0990000000000002</v>
      </c>
      <c r="AB61" s="23"/>
      <c r="AC61" s="23">
        <v>7.6000000000000004E-4</v>
      </c>
      <c r="AD61" s="71">
        <v>8.8000000000000005E-3</v>
      </c>
      <c r="AE61" s="23">
        <f t="shared" si="33"/>
        <v>9.5600000000000008E-3</v>
      </c>
      <c r="AG61" s="1" t="s">
        <v>9</v>
      </c>
    </row>
    <row r="62" spans="2:34" x14ac:dyDescent="0.25">
      <c r="B62" s="41">
        <f t="shared" si="20"/>
        <v>0</v>
      </c>
      <c r="C62" s="38">
        <f t="shared" si="20"/>
        <v>0</v>
      </c>
      <c r="D62" s="41">
        <f t="shared" si="20"/>
        <v>0</v>
      </c>
      <c r="E62" s="41">
        <f t="shared" si="20"/>
        <v>0</v>
      </c>
      <c r="F62" s="56">
        <f t="shared" si="21"/>
        <v>0</v>
      </c>
      <c r="G62" s="56">
        <f t="shared" si="25"/>
        <v>0</v>
      </c>
      <c r="H62" s="56">
        <f t="shared" si="22"/>
        <v>0</v>
      </c>
      <c r="I62" s="56">
        <f t="shared" si="26"/>
        <v>0</v>
      </c>
      <c r="J62" s="56">
        <f t="shared" si="27"/>
        <v>0</v>
      </c>
      <c r="K62" s="56">
        <f t="shared" si="28"/>
        <v>0</v>
      </c>
      <c r="L62" s="56">
        <f t="shared" si="23"/>
        <v>0</v>
      </c>
      <c r="M62" s="57">
        <f t="shared" si="29"/>
        <v>0</v>
      </c>
      <c r="N62" s="58">
        <f t="shared" si="30"/>
        <v>0</v>
      </c>
      <c r="O62" s="56">
        <f t="shared" si="31"/>
        <v>0</v>
      </c>
      <c r="P62" s="49" t="e">
        <f t="shared" si="32"/>
        <v>#DIV/0!</v>
      </c>
    </row>
    <row r="63" spans="2:34" x14ac:dyDescent="0.25">
      <c r="B63" s="41">
        <f t="shared" si="20"/>
        <v>0</v>
      </c>
      <c r="C63" s="38">
        <f t="shared" si="20"/>
        <v>0</v>
      </c>
      <c r="D63" s="41">
        <f t="shared" si="20"/>
        <v>0</v>
      </c>
      <c r="E63" s="41">
        <f t="shared" si="20"/>
        <v>0</v>
      </c>
      <c r="F63" s="56">
        <f t="shared" si="21"/>
        <v>0</v>
      </c>
      <c r="G63" s="56">
        <f t="shared" si="25"/>
        <v>0</v>
      </c>
      <c r="H63" s="56">
        <f t="shared" si="22"/>
        <v>0</v>
      </c>
      <c r="I63" s="56">
        <f t="shared" si="26"/>
        <v>0</v>
      </c>
      <c r="J63" s="56">
        <f t="shared" si="27"/>
        <v>0</v>
      </c>
      <c r="K63" s="56">
        <f t="shared" si="28"/>
        <v>0</v>
      </c>
      <c r="L63" s="56">
        <f t="shared" si="23"/>
        <v>0</v>
      </c>
      <c r="M63" s="57">
        <f t="shared" si="29"/>
        <v>0</v>
      </c>
      <c r="N63" s="58">
        <f t="shared" si="30"/>
        <v>0</v>
      </c>
      <c r="O63" s="56">
        <f t="shared" si="31"/>
        <v>0</v>
      </c>
      <c r="P63" s="49" t="e">
        <f t="shared" si="32"/>
        <v>#DIV/0!</v>
      </c>
    </row>
    <row r="64" spans="2:34" x14ac:dyDescent="0.25">
      <c r="B64" s="41">
        <f t="shared" si="20"/>
        <v>0</v>
      </c>
      <c r="C64" s="38">
        <f t="shared" si="20"/>
        <v>0</v>
      </c>
      <c r="D64" s="41">
        <f t="shared" si="20"/>
        <v>0</v>
      </c>
      <c r="E64" s="41">
        <f t="shared" si="20"/>
        <v>0</v>
      </c>
      <c r="F64" s="56">
        <f t="shared" si="21"/>
        <v>0</v>
      </c>
      <c r="G64" s="56">
        <f t="shared" si="25"/>
        <v>0</v>
      </c>
      <c r="H64" s="56">
        <f t="shared" si="22"/>
        <v>0</v>
      </c>
      <c r="I64" s="56">
        <f t="shared" si="26"/>
        <v>0</v>
      </c>
      <c r="J64" s="56">
        <f t="shared" si="27"/>
        <v>0</v>
      </c>
      <c r="K64" s="56">
        <f t="shared" si="28"/>
        <v>0</v>
      </c>
      <c r="L64" s="56">
        <f t="shared" si="23"/>
        <v>0</v>
      </c>
      <c r="M64" s="57">
        <f t="shared" si="29"/>
        <v>0</v>
      </c>
      <c r="N64" s="58">
        <f t="shared" si="30"/>
        <v>0</v>
      </c>
      <c r="O64" s="56">
        <f t="shared" si="31"/>
        <v>0</v>
      </c>
      <c r="P64" s="49" t="e">
        <f t="shared" si="32"/>
        <v>#DIV/0!</v>
      </c>
    </row>
    <row r="65" spans="2:17" x14ac:dyDescent="0.25">
      <c r="B65" s="41">
        <f t="shared" si="20"/>
        <v>0</v>
      </c>
      <c r="C65" s="38">
        <f t="shared" si="20"/>
        <v>0</v>
      </c>
      <c r="D65" s="41">
        <f t="shared" si="20"/>
        <v>0</v>
      </c>
      <c r="E65" s="41">
        <f t="shared" si="20"/>
        <v>0</v>
      </c>
      <c r="F65" s="56">
        <f t="shared" si="21"/>
        <v>0</v>
      </c>
      <c r="G65" s="56">
        <f t="shared" si="25"/>
        <v>0</v>
      </c>
      <c r="H65" s="56">
        <f t="shared" si="22"/>
        <v>0</v>
      </c>
      <c r="I65" s="56">
        <f t="shared" si="26"/>
        <v>0</v>
      </c>
      <c r="J65" s="56">
        <f t="shared" si="27"/>
        <v>0</v>
      </c>
      <c r="K65" s="56">
        <f t="shared" si="28"/>
        <v>0</v>
      </c>
      <c r="L65" s="56">
        <f t="shared" si="23"/>
        <v>0</v>
      </c>
      <c r="M65" s="57">
        <f t="shared" si="29"/>
        <v>0</v>
      </c>
      <c r="N65" s="58">
        <f t="shared" si="30"/>
        <v>0</v>
      </c>
      <c r="O65" s="56">
        <f t="shared" si="31"/>
        <v>0</v>
      </c>
      <c r="P65" s="49" t="e">
        <f t="shared" si="32"/>
        <v>#DIV/0!</v>
      </c>
    </row>
    <row r="66" spans="2:17" x14ac:dyDescent="0.25">
      <c r="B66" s="41">
        <f t="shared" si="20"/>
        <v>0</v>
      </c>
      <c r="C66" s="38">
        <f t="shared" si="20"/>
        <v>0</v>
      </c>
      <c r="D66" s="41">
        <f t="shared" si="20"/>
        <v>0</v>
      </c>
      <c r="E66" s="41">
        <f t="shared" si="20"/>
        <v>0</v>
      </c>
      <c r="F66" s="56">
        <f t="shared" si="21"/>
        <v>0</v>
      </c>
      <c r="G66" s="56">
        <f t="shared" si="25"/>
        <v>0</v>
      </c>
      <c r="H66" s="56">
        <f t="shared" si="22"/>
        <v>0</v>
      </c>
      <c r="I66" s="56">
        <f t="shared" si="26"/>
        <v>0</v>
      </c>
      <c r="J66" s="56">
        <f t="shared" si="27"/>
        <v>0</v>
      </c>
      <c r="K66" s="56">
        <f t="shared" si="28"/>
        <v>0</v>
      </c>
      <c r="L66" s="56">
        <f t="shared" si="23"/>
        <v>0</v>
      </c>
      <c r="M66" s="57">
        <f t="shared" si="29"/>
        <v>0</v>
      </c>
      <c r="N66" s="58">
        <f t="shared" si="30"/>
        <v>0</v>
      </c>
      <c r="O66" s="56">
        <f t="shared" si="31"/>
        <v>0</v>
      </c>
      <c r="P66" s="49" t="e">
        <f t="shared" si="32"/>
        <v>#DIV/0!</v>
      </c>
    </row>
    <row r="67" spans="2:17" x14ac:dyDescent="0.25">
      <c r="B67" s="41">
        <f t="shared" si="20"/>
        <v>0</v>
      </c>
      <c r="C67" s="38">
        <f t="shared" si="20"/>
        <v>0</v>
      </c>
      <c r="D67" s="41">
        <f t="shared" si="20"/>
        <v>0</v>
      </c>
      <c r="E67" s="41">
        <f t="shared" si="20"/>
        <v>0</v>
      </c>
      <c r="F67" s="56">
        <f t="shared" si="21"/>
        <v>0</v>
      </c>
      <c r="G67" s="56">
        <f t="shared" si="25"/>
        <v>0</v>
      </c>
      <c r="H67" s="56">
        <f t="shared" si="22"/>
        <v>0</v>
      </c>
      <c r="I67" s="56">
        <f t="shared" si="26"/>
        <v>0</v>
      </c>
      <c r="J67" s="56">
        <f t="shared" si="27"/>
        <v>0</v>
      </c>
      <c r="K67" s="56">
        <f t="shared" si="28"/>
        <v>0</v>
      </c>
      <c r="L67" s="56">
        <f t="shared" si="23"/>
        <v>0</v>
      </c>
      <c r="M67" s="57">
        <f t="shared" si="29"/>
        <v>0</v>
      </c>
      <c r="N67" s="58">
        <f t="shared" si="30"/>
        <v>0</v>
      </c>
      <c r="O67" s="56">
        <f t="shared" si="31"/>
        <v>0</v>
      </c>
      <c r="P67" s="49" t="e">
        <f t="shared" si="32"/>
        <v>#DIV/0!</v>
      </c>
    </row>
    <row r="68" spans="2:17" x14ac:dyDescent="0.25">
      <c r="B68" s="41">
        <f t="shared" si="20"/>
        <v>0</v>
      </c>
      <c r="C68" s="38">
        <f t="shared" si="20"/>
        <v>0</v>
      </c>
      <c r="D68" s="41">
        <f t="shared" si="20"/>
        <v>0</v>
      </c>
      <c r="E68" s="41">
        <f t="shared" si="20"/>
        <v>0</v>
      </c>
      <c r="F68" s="56">
        <f t="shared" si="21"/>
        <v>0</v>
      </c>
      <c r="G68" s="56">
        <f t="shared" si="25"/>
        <v>0</v>
      </c>
      <c r="H68" s="56">
        <f t="shared" si="22"/>
        <v>0</v>
      </c>
      <c r="I68" s="56">
        <f t="shared" si="26"/>
        <v>0</v>
      </c>
      <c r="J68" s="56">
        <f t="shared" si="27"/>
        <v>0</v>
      </c>
      <c r="K68" s="56">
        <f t="shared" si="28"/>
        <v>0</v>
      </c>
      <c r="L68" s="56">
        <f t="shared" si="23"/>
        <v>0</v>
      </c>
      <c r="M68" s="57">
        <f t="shared" si="29"/>
        <v>0</v>
      </c>
      <c r="N68" s="58">
        <f t="shared" si="30"/>
        <v>0</v>
      </c>
      <c r="O68" s="56">
        <f t="shared" si="31"/>
        <v>0</v>
      </c>
      <c r="P68" s="49" t="e">
        <f t="shared" si="32"/>
        <v>#DIV/0!</v>
      </c>
    </row>
    <row r="69" spans="2:17" x14ac:dyDescent="0.25">
      <c r="B69" s="41">
        <f t="shared" si="20"/>
        <v>0</v>
      </c>
      <c r="C69" s="38">
        <f t="shared" si="20"/>
        <v>0</v>
      </c>
      <c r="D69" s="41">
        <f t="shared" si="20"/>
        <v>0</v>
      </c>
      <c r="E69" s="41">
        <f t="shared" si="20"/>
        <v>0</v>
      </c>
      <c r="F69" s="56">
        <f t="shared" si="21"/>
        <v>0</v>
      </c>
      <c r="G69" s="56">
        <f t="shared" si="25"/>
        <v>0</v>
      </c>
      <c r="H69" s="56">
        <f t="shared" si="22"/>
        <v>0</v>
      </c>
      <c r="I69" s="56">
        <f t="shared" si="26"/>
        <v>0</v>
      </c>
      <c r="J69" s="56">
        <f t="shared" si="27"/>
        <v>0</v>
      </c>
      <c r="K69" s="56">
        <f t="shared" si="28"/>
        <v>0</v>
      </c>
      <c r="L69" s="56">
        <f t="shared" si="23"/>
        <v>0</v>
      </c>
      <c r="M69" s="57">
        <f t="shared" si="29"/>
        <v>0</v>
      </c>
      <c r="N69" s="58">
        <f t="shared" si="30"/>
        <v>0</v>
      </c>
      <c r="O69" s="56">
        <f t="shared" si="31"/>
        <v>0</v>
      </c>
      <c r="P69" s="49" t="e">
        <f t="shared" si="32"/>
        <v>#DIV/0!</v>
      </c>
    </row>
    <row r="70" spans="2:17" x14ac:dyDescent="0.25">
      <c r="B70" s="41">
        <f t="shared" si="20"/>
        <v>0</v>
      </c>
      <c r="C70" s="38">
        <f t="shared" si="20"/>
        <v>0</v>
      </c>
      <c r="D70" s="41">
        <f t="shared" si="20"/>
        <v>0</v>
      </c>
      <c r="E70" s="41">
        <f t="shared" si="20"/>
        <v>0</v>
      </c>
      <c r="F70" s="56">
        <f t="shared" si="21"/>
        <v>0</v>
      </c>
      <c r="G70" s="56">
        <f t="shared" si="25"/>
        <v>0</v>
      </c>
      <c r="H70" s="56">
        <f t="shared" si="22"/>
        <v>0</v>
      </c>
      <c r="I70" s="56">
        <f t="shared" si="26"/>
        <v>0</v>
      </c>
      <c r="J70" s="56">
        <f t="shared" si="27"/>
        <v>0</v>
      </c>
      <c r="K70" s="56">
        <f t="shared" si="28"/>
        <v>0</v>
      </c>
      <c r="L70" s="56">
        <f t="shared" si="23"/>
        <v>0</v>
      </c>
      <c r="M70" s="57">
        <f t="shared" si="29"/>
        <v>0</v>
      </c>
      <c r="N70" s="58">
        <f t="shared" si="30"/>
        <v>0</v>
      </c>
      <c r="O70" s="56">
        <f t="shared" si="31"/>
        <v>0</v>
      </c>
      <c r="P70" s="49" t="e">
        <f t="shared" si="32"/>
        <v>#DIV/0!</v>
      </c>
    </row>
    <row r="71" spans="2:17" x14ac:dyDescent="0.25">
      <c r="B71" s="41">
        <f t="shared" si="20"/>
        <v>0</v>
      </c>
      <c r="C71" s="38">
        <f t="shared" si="20"/>
        <v>0</v>
      </c>
      <c r="D71" s="41">
        <f t="shared" si="20"/>
        <v>0</v>
      </c>
      <c r="E71" s="41">
        <f t="shared" si="20"/>
        <v>0</v>
      </c>
      <c r="F71" s="56">
        <f t="shared" si="21"/>
        <v>0</v>
      </c>
      <c r="G71" s="56">
        <f t="shared" si="25"/>
        <v>0</v>
      </c>
      <c r="H71" s="56">
        <f t="shared" si="22"/>
        <v>0</v>
      </c>
      <c r="I71" s="56">
        <f t="shared" ref="I71:I82" si="34">F71</f>
        <v>0</v>
      </c>
      <c r="J71" s="56">
        <f t="shared" si="27"/>
        <v>0</v>
      </c>
      <c r="K71" s="56">
        <f t="shared" si="28"/>
        <v>0</v>
      </c>
      <c r="L71" s="56">
        <f t="shared" si="23"/>
        <v>0</v>
      </c>
      <c r="M71" s="57">
        <f t="shared" si="29"/>
        <v>0</v>
      </c>
      <c r="N71" s="58">
        <f t="shared" ref="N71:N82" si="35">I71+L71</f>
        <v>0</v>
      </c>
      <c r="O71" s="56">
        <f t="shared" si="31"/>
        <v>0</v>
      </c>
      <c r="P71" s="49" t="e">
        <f t="shared" ref="P71:P82" si="36">O71/N71</f>
        <v>#DIV/0!</v>
      </c>
      <c r="Q71" s="4"/>
    </row>
    <row r="72" spans="2:17" x14ac:dyDescent="0.25">
      <c r="B72" s="41">
        <f t="shared" si="20"/>
        <v>0</v>
      </c>
      <c r="C72" s="38">
        <f t="shared" si="20"/>
        <v>0</v>
      </c>
      <c r="D72" s="41">
        <f t="shared" si="20"/>
        <v>0</v>
      </c>
      <c r="E72" s="41">
        <f t="shared" si="20"/>
        <v>0</v>
      </c>
      <c r="F72" s="56">
        <f t="shared" si="21"/>
        <v>0</v>
      </c>
      <c r="G72" s="56">
        <f t="shared" si="25"/>
        <v>0</v>
      </c>
      <c r="H72" s="56">
        <f t="shared" si="22"/>
        <v>0</v>
      </c>
      <c r="I72" s="56">
        <f t="shared" si="34"/>
        <v>0</v>
      </c>
      <c r="J72" s="56">
        <f t="shared" si="27"/>
        <v>0</v>
      </c>
      <c r="K72" s="56">
        <f t="shared" si="28"/>
        <v>0</v>
      </c>
      <c r="L72" s="56">
        <f t="shared" si="23"/>
        <v>0</v>
      </c>
      <c r="M72" s="57">
        <f t="shared" si="29"/>
        <v>0</v>
      </c>
      <c r="N72" s="58">
        <f t="shared" si="35"/>
        <v>0</v>
      </c>
      <c r="O72" s="56">
        <f t="shared" si="31"/>
        <v>0</v>
      </c>
      <c r="P72" s="49" t="e">
        <f t="shared" si="36"/>
        <v>#DIV/0!</v>
      </c>
    </row>
    <row r="73" spans="2:17" x14ac:dyDescent="0.25">
      <c r="B73" s="41">
        <f t="shared" si="20"/>
        <v>0</v>
      </c>
      <c r="C73" s="38">
        <f t="shared" si="20"/>
        <v>0</v>
      </c>
      <c r="D73" s="41">
        <f t="shared" si="20"/>
        <v>0</v>
      </c>
      <c r="E73" s="41">
        <f t="shared" si="20"/>
        <v>0</v>
      </c>
      <c r="F73" s="56">
        <f t="shared" si="21"/>
        <v>0</v>
      </c>
      <c r="G73" s="56">
        <f t="shared" si="25"/>
        <v>0</v>
      </c>
      <c r="H73" s="56">
        <f t="shared" si="22"/>
        <v>0</v>
      </c>
      <c r="I73" s="56">
        <f t="shared" si="34"/>
        <v>0</v>
      </c>
      <c r="J73" s="56">
        <f t="shared" si="27"/>
        <v>0</v>
      </c>
      <c r="K73" s="56">
        <f t="shared" si="28"/>
        <v>0</v>
      </c>
      <c r="L73" s="56">
        <f t="shared" si="23"/>
        <v>0</v>
      </c>
      <c r="M73" s="57">
        <f t="shared" si="29"/>
        <v>0</v>
      </c>
      <c r="N73" s="58">
        <f t="shared" si="35"/>
        <v>0</v>
      </c>
      <c r="O73" s="56">
        <f t="shared" si="31"/>
        <v>0</v>
      </c>
      <c r="P73" s="49" t="e">
        <f t="shared" si="36"/>
        <v>#DIV/0!</v>
      </c>
    </row>
    <row r="74" spans="2:17" x14ac:dyDescent="0.25">
      <c r="B74" s="41">
        <f t="shared" si="20"/>
        <v>0</v>
      </c>
      <c r="C74" s="38">
        <f t="shared" si="20"/>
        <v>0</v>
      </c>
      <c r="D74" s="41">
        <f t="shared" si="20"/>
        <v>0</v>
      </c>
      <c r="E74" s="41">
        <f t="shared" si="20"/>
        <v>0</v>
      </c>
      <c r="F74" s="56">
        <f t="shared" si="21"/>
        <v>0</v>
      </c>
      <c r="G74" s="56">
        <f t="shared" si="25"/>
        <v>0</v>
      </c>
      <c r="H74" s="56">
        <f t="shared" si="22"/>
        <v>0</v>
      </c>
      <c r="I74" s="56">
        <f t="shared" si="34"/>
        <v>0</v>
      </c>
      <c r="J74" s="56">
        <f t="shared" si="27"/>
        <v>0</v>
      </c>
      <c r="K74" s="56">
        <f t="shared" si="28"/>
        <v>0</v>
      </c>
      <c r="L74" s="56">
        <f t="shared" si="23"/>
        <v>0</v>
      </c>
      <c r="M74" s="57">
        <f t="shared" si="29"/>
        <v>0</v>
      </c>
      <c r="N74" s="58">
        <f t="shared" si="35"/>
        <v>0</v>
      </c>
      <c r="O74" s="56">
        <f t="shared" si="31"/>
        <v>0</v>
      </c>
      <c r="P74" s="49" t="e">
        <f t="shared" si="36"/>
        <v>#DIV/0!</v>
      </c>
    </row>
    <row r="75" spans="2:17" x14ac:dyDescent="0.25">
      <c r="B75" s="41">
        <f t="shared" si="20"/>
        <v>0</v>
      </c>
      <c r="C75" s="38">
        <f t="shared" si="20"/>
        <v>0</v>
      </c>
      <c r="D75" s="41">
        <f t="shared" si="20"/>
        <v>0</v>
      </c>
      <c r="E75" s="41">
        <f t="shared" si="20"/>
        <v>0</v>
      </c>
      <c r="F75" s="56">
        <f t="shared" si="21"/>
        <v>0</v>
      </c>
      <c r="G75" s="56">
        <f t="shared" si="25"/>
        <v>0</v>
      </c>
      <c r="H75" s="56">
        <f t="shared" si="22"/>
        <v>0</v>
      </c>
      <c r="I75" s="56">
        <f t="shared" si="34"/>
        <v>0</v>
      </c>
      <c r="J75" s="56">
        <f t="shared" si="27"/>
        <v>0</v>
      </c>
      <c r="K75" s="56">
        <f t="shared" si="28"/>
        <v>0</v>
      </c>
      <c r="L75" s="56">
        <f t="shared" si="23"/>
        <v>0</v>
      </c>
      <c r="M75" s="57">
        <f t="shared" si="29"/>
        <v>0</v>
      </c>
      <c r="N75" s="58">
        <f t="shared" si="35"/>
        <v>0</v>
      </c>
      <c r="O75" s="56">
        <f t="shared" si="31"/>
        <v>0</v>
      </c>
      <c r="P75" s="49" t="e">
        <f t="shared" si="36"/>
        <v>#DIV/0!</v>
      </c>
    </row>
    <row r="76" spans="2:17" x14ac:dyDescent="0.25">
      <c r="B76" s="41">
        <f t="shared" si="20"/>
        <v>0</v>
      </c>
      <c r="C76" s="38">
        <f t="shared" si="20"/>
        <v>0</v>
      </c>
      <c r="D76" s="41">
        <f t="shared" si="20"/>
        <v>0</v>
      </c>
      <c r="E76" s="41">
        <f t="shared" si="20"/>
        <v>0</v>
      </c>
      <c r="F76" s="56">
        <f t="shared" si="21"/>
        <v>0</v>
      </c>
      <c r="G76" s="56">
        <f t="shared" si="25"/>
        <v>0</v>
      </c>
      <c r="H76" s="56">
        <f t="shared" si="22"/>
        <v>0</v>
      </c>
      <c r="I76" s="56">
        <f t="shared" si="34"/>
        <v>0</v>
      </c>
      <c r="J76" s="56">
        <f t="shared" si="27"/>
        <v>0</v>
      </c>
      <c r="K76" s="56">
        <f t="shared" si="28"/>
        <v>0</v>
      </c>
      <c r="L76" s="56">
        <f t="shared" si="23"/>
        <v>0</v>
      </c>
      <c r="M76" s="57">
        <f t="shared" si="29"/>
        <v>0</v>
      </c>
      <c r="N76" s="58">
        <f t="shared" si="35"/>
        <v>0</v>
      </c>
      <c r="O76" s="56">
        <f t="shared" si="31"/>
        <v>0</v>
      </c>
      <c r="P76" s="49" t="e">
        <f t="shared" si="36"/>
        <v>#DIV/0!</v>
      </c>
    </row>
    <row r="77" spans="2:17" x14ac:dyDescent="0.25">
      <c r="B77" s="41">
        <f t="shared" si="20"/>
        <v>0</v>
      </c>
      <c r="C77" s="38">
        <f t="shared" si="20"/>
        <v>0</v>
      </c>
      <c r="D77" s="41">
        <f t="shared" si="20"/>
        <v>0</v>
      </c>
      <c r="E77" s="41">
        <f t="shared" si="20"/>
        <v>0</v>
      </c>
      <c r="F77" s="56">
        <f t="shared" si="21"/>
        <v>0</v>
      </c>
      <c r="G77" s="56">
        <f t="shared" si="25"/>
        <v>0</v>
      </c>
      <c r="H77" s="56">
        <f t="shared" si="22"/>
        <v>0</v>
      </c>
      <c r="I77" s="56">
        <f t="shared" si="34"/>
        <v>0</v>
      </c>
      <c r="J77" s="56">
        <f t="shared" si="27"/>
        <v>0</v>
      </c>
      <c r="K77" s="56">
        <f t="shared" si="28"/>
        <v>0</v>
      </c>
      <c r="L77" s="56">
        <f t="shared" si="23"/>
        <v>0</v>
      </c>
      <c r="M77" s="57">
        <f t="shared" si="29"/>
        <v>0</v>
      </c>
      <c r="N77" s="58">
        <f t="shared" si="35"/>
        <v>0</v>
      </c>
      <c r="O77" s="56">
        <f t="shared" si="31"/>
        <v>0</v>
      </c>
      <c r="P77" s="49" t="e">
        <f t="shared" si="36"/>
        <v>#DIV/0!</v>
      </c>
    </row>
    <row r="78" spans="2:17" x14ac:dyDescent="0.25">
      <c r="B78" s="41">
        <f t="shared" si="20"/>
        <v>0</v>
      </c>
      <c r="C78" s="38">
        <f t="shared" si="20"/>
        <v>0</v>
      </c>
      <c r="D78" s="41">
        <f t="shared" si="20"/>
        <v>0</v>
      </c>
      <c r="E78" s="41">
        <f t="shared" si="20"/>
        <v>0</v>
      </c>
      <c r="F78" s="56">
        <f t="shared" si="21"/>
        <v>0</v>
      </c>
      <c r="G78" s="56">
        <f t="shared" si="25"/>
        <v>0</v>
      </c>
      <c r="H78" s="56">
        <f t="shared" si="22"/>
        <v>0</v>
      </c>
      <c r="I78" s="56">
        <f t="shared" si="34"/>
        <v>0</v>
      </c>
      <c r="J78" s="56">
        <f t="shared" si="27"/>
        <v>0</v>
      </c>
      <c r="K78" s="56">
        <f t="shared" si="28"/>
        <v>0</v>
      </c>
      <c r="L78" s="56">
        <f t="shared" si="23"/>
        <v>0</v>
      </c>
      <c r="M78" s="57">
        <f t="shared" si="29"/>
        <v>0</v>
      </c>
      <c r="N78" s="58">
        <f t="shared" si="35"/>
        <v>0</v>
      </c>
      <c r="O78" s="56">
        <f t="shared" si="31"/>
        <v>0</v>
      </c>
      <c r="P78" s="49" t="e">
        <f t="shared" si="36"/>
        <v>#DIV/0!</v>
      </c>
    </row>
    <row r="79" spans="2:17" x14ac:dyDescent="0.25">
      <c r="B79" s="41">
        <f t="shared" si="20"/>
        <v>0</v>
      </c>
      <c r="C79" s="38">
        <f t="shared" si="20"/>
        <v>0</v>
      </c>
      <c r="D79" s="41">
        <f t="shared" si="20"/>
        <v>0</v>
      </c>
      <c r="E79" s="41">
        <f t="shared" si="20"/>
        <v>0</v>
      </c>
      <c r="F79" s="56">
        <f t="shared" si="21"/>
        <v>0</v>
      </c>
      <c r="G79" s="56">
        <f t="shared" si="25"/>
        <v>0</v>
      </c>
      <c r="H79" s="56">
        <f t="shared" si="22"/>
        <v>0</v>
      </c>
      <c r="I79" s="56">
        <f t="shared" si="34"/>
        <v>0</v>
      </c>
      <c r="J79" s="56">
        <f t="shared" si="27"/>
        <v>0</v>
      </c>
      <c r="K79" s="56">
        <f t="shared" si="28"/>
        <v>0</v>
      </c>
      <c r="L79" s="56">
        <f t="shared" si="23"/>
        <v>0</v>
      </c>
      <c r="M79" s="57">
        <f t="shared" si="29"/>
        <v>0</v>
      </c>
      <c r="N79" s="58">
        <f t="shared" si="35"/>
        <v>0</v>
      </c>
      <c r="O79" s="56">
        <f t="shared" si="31"/>
        <v>0</v>
      </c>
      <c r="P79" s="49" t="e">
        <f t="shared" si="36"/>
        <v>#DIV/0!</v>
      </c>
    </row>
    <row r="80" spans="2:17" x14ac:dyDescent="0.25">
      <c r="B80" s="41">
        <f t="shared" si="20"/>
        <v>0</v>
      </c>
      <c r="C80" s="38">
        <f t="shared" si="20"/>
        <v>0</v>
      </c>
      <c r="D80" s="41">
        <f t="shared" si="20"/>
        <v>0</v>
      </c>
      <c r="E80" s="41">
        <f t="shared" si="20"/>
        <v>0</v>
      </c>
      <c r="F80" s="56">
        <f t="shared" si="21"/>
        <v>0</v>
      </c>
      <c r="G80" s="56">
        <f t="shared" si="25"/>
        <v>0</v>
      </c>
      <c r="H80" s="56">
        <f t="shared" si="22"/>
        <v>0</v>
      </c>
      <c r="I80" s="56">
        <f t="shared" si="34"/>
        <v>0</v>
      </c>
      <c r="J80" s="56">
        <f t="shared" si="27"/>
        <v>0</v>
      </c>
      <c r="K80" s="56">
        <f t="shared" si="28"/>
        <v>0</v>
      </c>
      <c r="L80" s="56">
        <f t="shared" si="23"/>
        <v>0</v>
      </c>
      <c r="M80" s="57">
        <f t="shared" si="29"/>
        <v>0</v>
      </c>
      <c r="N80" s="58">
        <f t="shared" si="35"/>
        <v>0</v>
      </c>
      <c r="O80" s="56">
        <f t="shared" si="31"/>
        <v>0</v>
      </c>
      <c r="P80" s="49" t="e">
        <f t="shared" si="36"/>
        <v>#DIV/0!</v>
      </c>
    </row>
    <row r="81" spans="2:16" x14ac:dyDescent="0.25">
      <c r="B81" s="41">
        <f t="shared" si="20"/>
        <v>0</v>
      </c>
      <c r="C81" s="38">
        <f t="shared" si="20"/>
        <v>0</v>
      </c>
      <c r="D81" s="41">
        <f t="shared" si="20"/>
        <v>0</v>
      </c>
      <c r="E81" s="41">
        <f t="shared" si="20"/>
        <v>0</v>
      </c>
      <c r="F81" s="56">
        <f t="shared" si="21"/>
        <v>0</v>
      </c>
      <c r="G81" s="56">
        <f t="shared" si="25"/>
        <v>0</v>
      </c>
      <c r="H81" s="56">
        <f t="shared" si="22"/>
        <v>0</v>
      </c>
      <c r="I81" s="56">
        <f t="shared" si="34"/>
        <v>0</v>
      </c>
      <c r="J81" s="56">
        <f t="shared" si="27"/>
        <v>0</v>
      </c>
      <c r="K81" s="56">
        <f t="shared" si="28"/>
        <v>0</v>
      </c>
      <c r="L81" s="56">
        <f t="shared" si="23"/>
        <v>0</v>
      </c>
      <c r="M81" s="57">
        <f t="shared" si="29"/>
        <v>0</v>
      </c>
      <c r="N81" s="58">
        <f t="shared" si="35"/>
        <v>0</v>
      </c>
      <c r="O81" s="56">
        <f t="shared" si="31"/>
        <v>0</v>
      </c>
      <c r="P81" s="49" t="e">
        <f t="shared" si="36"/>
        <v>#DIV/0!</v>
      </c>
    </row>
    <row r="82" spans="2:16" x14ac:dyDescent="0.25">
      <c r="B82" s="41">
        <f t="shared" ref="B82:E82" si="37">B44</f>
        <v>0</v>
      </c>
      <c r="C82" s="38">
        <f t="shared" si="37"/>
        <v>0</v>
      </c>
      <c r="D82" s="41">
        <f t="shared" si="37"/>
        <v>0</v>
      </c>
      <c r="E82" s="41">
        <f t="shared" si="37"/>
        <v>0</v>
      </c>
      <c r="F82" s="56">
        <f t="shared" si="21"/>
        <v>0</v>
      </c>
      <c r="G82" s="56">
        <f t="shared" si="25"/>
        <v>0</v>
      </c>
      <c r="H82" s="56">
        <f t="shared" si="22"/>
        <v>0</v>
      </c>
      <c r="I82" s="56">
        <f t="shared" si="34"/>
        <v>0</v>
      </c>
      <c r="J82" s="56">
        <f t="shared" si="27"/>
        <v>0</v>
      </c>
      <c r="K82" s="56">
        <f t="shared" si="28"/>
        <v>0</v>
      </c>
      <c r="L82" s="56">
        <f t="shared" si="23"/>
        <v>0</v>
      </c>
      <c r="M82" s="57">
        <f t="shared" si="29"/>
        <v>0</v>
      </c>
      <c r="N82" s="58">
        <f t="shared" si="35"/>
        <v>0</v>
      </c>
      <c r="O82" s="56">
        <f t="shared" si="31"/>
        <v>0</v>
      </c>
      <c r="P82" s="49" t="e">
        <f t="shared" si="36"/>
        <v>#DIV/0!</v>
      </c>
    </row>
    <row r="83" spans="2:16" x14ac:dyDescent="0.25">
      <c r="B83" s="34"/>
      <c r="C83" s="34"/>
      <c r="D83" s="34"/>
      <c r="E83" s="34"/>
      <c r="F83" s="34"/>
      <c r="G83" s="43"/>
      <c r="H83" s="43"/>
      <c r="I83" s="34"/>
      <c r="J83" s="44"/>
      <c r="K83" s="34"/>
      <c r="L83" s="34"/>
      <c r="M83" s="34"/>
      <c r="N83" s="50"/>
      <c r="O83" s="46"/>
      <c r="P83" s="51"/>
    </row>
    <row r="84" spans="2:16" ht="18.75" thickBot="1" x14ac:dyDescent="0.3">
      <c r="B84" s="187" t="s">
        <v>33</v>
      </c>
      <c r="C84" s="187"/>
      <c r="D84" s="187"/>
      <c r="E84" s="188"/>
      <c r="F84" s="59">
        <f t="shared" ref="F84:O84" si="38">SUM(F57:F82)</f>
        <v>0</v>
      </c>
      <c r="G84" s="60">
        <f t="shared" si="38"/>
        <v>0</v>
      </c>
      <c r="H84" s="60">
        <f t="shared" si="38"/>
        <v>0</v>
      </c>
      <c r="I84" s="59">
        <f t="shared" si="38"/>
        <v>0</v>
      </c>
      <c r="J84" s="59">
        <f t="shared" si="38"/>
        <v>0</v>
      </c>
      <c r="K84" s="59">
        <f t="shared" si="38"/>
        <v>0</v>
      </c>
      <c r="L84" s="59">
        <f t="shared" si="38"/>
        <v>0</v>
      </c>
      <c r="M84" s="61">
        <f t="shared" si="38"/>
        <v>0</v>
      </c>
      <c r="N84" s="62">
        <f t="shared" si="38"/>
        <v>0</v>
      </c>
      <c r="O84" s="63">
        <f t="shared" si="38"/>
        <v>0</v>
      </c>
      <c r="P84" s="52" t="e">
        <f>O84/N84</f>
        <v>#DIV/0!</v>
      </c>
    </row>
    <row r="85" spans="2:16" ht="13.5" thickTop="1" x14ac:dyDescent="0.25"/>
  </sheetData>
  <protectedRanges>
    <protectedRange sqref="K19:M44" name="Donnees_entree_3"/>
    <protectedRange sqref="G19:I44" name="Donnees_entree_2"/>
    <protectedRange sqref="B19:E44" name="Donnees_entree_1"/>
    <protectedRange sqref="N17" name="Donnees_primaires_2"/>
    <protectedRange sqref="J17" name="Donnees_primaires_1"/>
  </protectedRanges>
  <mergeCells count="11">
    <mergeCell ref="B84:E84"/>
    <mergeCell ref="B2:P2"/>
    <mergeCell ref="F16:J16"/>
    <mergeCell ref="K16:N16"/>
    <mergeCell ref="F17:H17"/>
    <mergeCell ref="K17:L17"/>
    <mergeCell ref="F54:K54"/>
    <mergeCell ref="L54:M54"/>
    <mergeCell ref="N54:P55"/>
    <mergeCell ref="F55:G55"/>
    <mergeCell ref="I55:M55"/>
  </mergeCells>
  <dataValidations count="3">
    <dataValidation type="list" allowBlank="1" showInputMessage="1" showErrorMessage="1" sqref="C19:C44" xr:uid="{00000000-0002-0000-0600-000000000000}">
      <formula1>$AG$19:$AG$36</formula1>
    </dataValidation>
    <dataValidation type="list" allowBlank="1" showInputMessage="1" showErrorMessage="1" sqref="J17 N17 E19:E44" xr:uid="{00000000-0002-0000-0600-000001000000}">
      <formula1>$AG$60:$AG$61</formula1>
    </dataValidation>
    <dataValidation type="list" allowBlank="1" showInputMessage="1" showErrorMessage="1" sqref="D19:D44" xr:uid="{00000000-0002-0000-0600-000002000000}">
      <formula1>INDIRECT(SUBSTITUTE($C19,",","_"))</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sheetPr>
  <dimension ref="B1:AY85"/>
  <sheetViews>
    <sheetView showGridLines="0" workbookViewId="0">
      <selection activeCell="B2" sqref="B2:P2"/>
    </sheetView>
  </sheetViews>
  <sheetFormatPr baseColWidth="10" defaultRowHeight="12.75" x14ac:dyDescent="0.25"/>
  <cols>
    <col min="1" max="1" width="3.5703125" style="1" customWidth="1"/>
    <col min="2" max="2" width="22.28515625" style="1" customWidth="1"/>
    <col min="3" max="3" width="35.7109375" style="1" bestFit="1" customWidth="1"/>
    <col min="4" max="4" width="25.28515625" style="1" bestFit="1" customWidth="1"/>
    <col min="5" max="16" width="16.7109375" style="1" customWidth="1"/>
    <col min="17" max="17" width="3.5703125" style="1" customWidth="1"/>
    <col min="18" max="18" width="11.42578125" style="1"/>
    <col min="19" max="20" width="11.42578125" style="1" customWidth="1"/>
    <col min="21" max="21" width="11.42578125" style="1" hidden="1" customWidth="1"/>
    <col min="22" max="22" width="38" style="1" hidden="1" customWidth="1"/>
    <col min="23" max="23" width="25.28515625" style="1" hidden="1" customWidth="1"/>
    <col min="24" max="24" width="5.5703125" style="1" hidden="1" customWidth="1"/>
    <col min="25" max="31" width="14.7109375" style="1" hidden="1" customWidth="1"/>
    <col min="32" max="48" width="11.42578125" style="1" hidden="1" customWidth="1"/>
    <col min="49" max="51" width="11.42578125" style="1" customWidth="1"/>
    <col min="52" max="16384" width="11.42578125" style="1"/>
  </cols>
  <sheetData>
    <row r="1" spans="2:16" ht="13.5" thickBot="1" x14ac:dyDescent="0.3"/>
    <row r="2" spans="2:16" ht="14.25" thickTop="1" thickBot="1" x14ac:dyDescent="0.3">
      <c r="B2" s="165" t="s">
        <v>197</v>
      </c>
      <c r="C2" s="166"/>
      <c r="D2" s="166"/>
      <c r="E2" s="166"/>
      <c r="F2" s="166"/>
      <c r="G2" s="166"/>
      <c r="H2" s="166"/>
      <c r="I2" s="166"/>
      <c r="J2" s="166"/>
      <c r="K2" s="166"/>
      <c r="L2" s="166"/>
      <c r="M2" s="166"/>
      <c r="N2" s="166"/>
      <c r="O2" s="166"/>
      <c r="P2" s="167"/>
    </row>
    <row r="3" spans="2:16" ht="13.5" thickTop="1" x14ac:dyDescent="0.25"/>
    <row r="4" spans="2:16" x14ac:dyDescent="0.25">
      <c r="B4" s="1" t="s">
        <v>1</v>
      </c>
      <c r="C4" s="53">
        <f>'1_Infos_generales'!$C$8:$D$8</f>
        <v>0</v>
      </c>
      <c r="D4" s="34"/>
      <c r="E4" s="34"/>
      <c r="F4" s="34"/>
      <c r="G4" s="34"/>
      <c r="H4" s="34"/>
      <c r="I4" s="34"/>
      <c r="J4" s="34"/>
      <c r="K4" s="34"/>
      <c r="L4" s="34"/>
      <c r="M4" s="34"/>
      <c r="N4" s="34"/>
      <c r="O4" s="34"/>
      <c r="P4" s="34"/>
    </row>
    <row r="6" spans="2:16" x14ac:dyDescent="0.25">
      <c r="B6" s="1" t="s">
        <v>95</v>
      </c>
      <c r="C6" s="34" t="str">
        <f>'1_Infos_generales'!$C$14</f>
        <v>Année 2023</v>
      </c>
    </row>
    <row r="8" spans="2:16" x14ac:dyDescent="0.25">
      <c r="B8" s="143" t="s">
        <v>96</v>
      </c>
      <c r="C8" s="143"/>
      <c r="D8" s="143"/>
      <c r="E8" s="143"/>
      <c r="F8" s="143"/>
      <c r="G8" s="143"/>
      <c r="H8" s="143"/>
      <c r="I8" s="143"/>
      <c r="J8" s="143"/>
      <c r="K8" s="143"/>
      <c r="L8" s="143"/>
      <c r="M8" s="143"/>
      <c r="N8" s="143"/>
      <c r="O8" s="143"/>
      <c r="P8" s="143"/>
    </row>
    <row r="10" spans="2:16" x14ac:dyDescent="0.25">
      <c r="B10" s="1" t="s">
        <v>434</v>
      </c>
      <c r="I10" s="1" t="s">
        <v>98</v>
      </c>
    </row>
    <row r="11" spans="2:16" x14ac:dyDescent="0.25">
      <c r="B11" s="1" t="s">
        <v>109</v>
      </c>
      <c r="I11" s="1" t="s">
        <v>331</v>
      </c>
    </row>
    <row r="12" spans="2:16" x14ac:dyDescent="0.25">
      <c r="I12" s="1" t="s">
        <v>415</v>
      </c>
    </row>
    <row r="13" spans="2:16" x14ac:dyDescent="0.25">
      <c r="B13" s="1" t="s">
        <v>411</v>
      </c>
      <c r="I13" s="1" t="s">
        <v>332</v>
      </c>
    </row>
    <row r="14" spans="2:16" x14ac:dyDescent="0.25">
      <c r="B14" s="1" t="s">
        <v>330</v>
      </c>
      <c r="I14" s="1" t="s">
        <v>416</v>
      </c>
    </row>
    <row r="15" spans="2:16" x14ac:dyDescent="0.25">
      <c r="B15" s="1" t="s">
        <v>410</v>
      </c>
    </row>
    <row r="16" spans="2:16" ht="13.5" thickBot="1" x14ac:dyDescent="0.3">
      <c r="F16" s="189" t="s">
        <v>419</v>
      </c>
      <c r="G16" s="189"/>
      <c r="H16" s="189"/>
      <c r="I16" s="189"/>
      <c r="J16" s="190"/>
      <c r="K16" s="189" t="s">
        <v>230</v>
      </c>
      <c r="L16" s="189"/>
      <c r="M16" s="189"/>
      <c r="N16" s="190"/>
    </row>
    <row r="17" spans="2:51" ht="27" thickTop="1" thickBot="1" x14ac:dyDescent="0.3">
      <c r="B17" s="152" t="s">
        <v>425</v>
      </c>
      <c r="F17" s="191" t="s">
        <v>99</v>
      </c>
      <c r="G17" s="191"/>
      <c r="H17" s="191"/>
      <c r="I17" s="142" t="s">
        <v>57</v>
      </c>
      <c r="J17" s="148" t="s">
        <v>8</v>
      </c>
      <c r="K17" s="192" t="s">
        <v>100</v>
      </c>
      <c r="L17" s="191"/>
      <c r="M17" s="142" t="s">
        <v>57</v>
      </c>
      <c r="N17" s="148" t="s">
        <v>8</v>
      </c>
    </row>
    <row r="18" spans="2:51" ht="69.75" thickTop="1" x14ac:dyDescent="0.25">
      <c r="B18" s="37" t="s">
        <v>421</v>
      </c>
      <c r="C18" s="38" t="s">
        <v>201</v>
      </c>
      <c r="D18" s="41" t="s">
        <v>12</v>
      </c>
      <c r="E18" s="139" t="s">
        <v>227</v>
      </c>
      <c r="F18" s="140" t="s">
        <v>227</v>
      </c>
      <c r="G18" s="36" t="s">
        <v>44</v>
      </c>
      <c r="H18" s="36" t="s">
        <v>45</v>
      </c>
      <c r="I18" s="133" t="s">
        <v>46</v>
      </c>
      <c r="J18" s="126" t="s">
        <v>34</v>
      </c>
      <c r="K18" s="36" t="s">
        <v>44</v>
      </c>
      <c r="L18" s="36" t="s">
        <v>45</v>
      </c>
      <c r="M18" s="133" t="s">
        <v>46</v>
      </c>
      <c r="N18" s="126" t="s">
        <v>34</v>
      </c>
      <c r="O18" s="12"/>
      <c r="P18" s="12"/>
      <c r="Q18" s="12"/>
      <c r="R18" s="12"/>
      <c r="S18" s="12"/>
      <c r="T18" s="12"/>
      <c r="U18" s="12"/>
      <c r="V18" s="5" t="s">
        <v>201</v>
      </c>
      <c r="W18" s="6" t="s">
        <v>12</v>
      </c>
      <c r="X18" s="19" t="s">
        <v>34</v>
      </c>
      <c r="Y18" s="14" t="s">
        <v>58</v>
      </c>
      <c r="Z18" s="14" t="s">
        <v>59</v>
      </c>
      <c r="AA18" s="14" t="s">
        <v>60</v>
      </c>
      <c r="AB18" s="14" t="s">
        <v>61</v>
      </c>
      <c r="AC18" s="14" t="s">
        <v>62</v>
      </c>
      <c r="AD18" s="14" t="s">
        <v>63</v>
      </c>
      <c r="AE18" s="14" t="s">
        <v>64</v>
      </c>
      <c r="AG18" s="4"/>
      <c r="AH18" s="4" t="s">
        <v>216</v>
      </c>
      <c r="AI18" s="4" t="s">
        <v>217</v>
      </c>
      <c r="AJ18" s="4" t="s">
        <v>218</v>
      </c>
      <c r="AK18" s="4" t="s">
        <v>219</v>
      </c>
      <c r="AL18" s="4" t="s">
        <v>220</v>
      </c>
      <c r="AM18" s="4" t="s">
        <v>221</v>
      </c>
      <c r="AN18" s="4" t="s">
        <v>222</v>
      </c>
      <c r="AO18" s="4" t="s">
        <v>223</v>
      </c>
      <c r="AP18" s="4" t="s">
        <v>210</v>
      </c>
      <c r="AQ18" s="4" t="s">
        <v>224</v>
      </c>
      <c r="AR18" s="4" t="s">
        <v>212</v>
      </c>
      <c r="AS18" s="1" t="s">
        <v>225</v>
      </c>
      <c r="AT18" s="1" t="s">
        <v>226</v>
      </c>
      <c r="AU18" s="4" t="s">
        <v>215</v>
      </c>
      <c r="AV18" s="4"/>
      <c r="AW18" s="4"/>
      <c r="AX18" s="4"/>
      <c r="AY18" s="4"/>
    </row>
    <row r="19" spans="2:51" x14ac:dyDescent="0.25">
      <c r="B19" s="144"/>
      <c r="C19" s="149"/>
      <c r="D19" s="144"/>
      <c r="E19" s="39"/>
      <c r="F19" s="141"/>
      <c r="G19" s="150"/>
      <c r="H19" s="150"/>
      <c r="I19" s="150"/>
      <c r="J19" s="41" t="str">
        <f>IF(ISBLANK(D19),"",VLOOKUP($D19,$AG$49:$AH$51,2,FALSE))</f>
        <v/>
      </c>
      <c r="K19" s="150"/>
      <c r="L19" s="150"/>
      <c r="M19" s="150"/>
      <c r="N19" s="41" t="str">
        <f>J19</f>
        <v/>
      </c>
      <c r="U19" s="35" t="str">
        <f>V19&amp;W19</f>
        <v>Passagers≤50p_D≤1000kmKérosène_Jet_A1_A</v>
      </c>
      <c r="V19" s="13" t="s">
        <v>202</v>
      </c>
      <c r="W19" s="2" t="s">
        <v>198</v>
      </c>
      <c r="X19" s="9" t="s">
        <v>35</v>
      </c>
      <c r="Y19" s="21">
        <v>0.53200000000000003</v>
      </c>
      <c r="Z19" s="20">
        <v>2.5299999999999998</v>
      </c>
      <c r="AA19" s="20">
        <f>Y19+Z19</f>
        <v>3.0619999999999998</v>
      </c>
      <c r="AB19" s="23">
        <v>4.7499999999999999E-3</v>
      </c>
      <c r="AC19" s="21">
        <v>0.38400000000000001</v>
      </c>
      <c r="AD19" s="73">
        <v>1.85</v>
      </c>
      <c r="AE19" s="20">
        <f>AB19+AC19+AD19</f>
        <v>2.23875</v>
      </c>
      <c r="AG19" s="4" t="s">
        <v>216</v>
      </c>
      <c r="AH19" s="4" t="s">
        <v>198</v>
      </c>
      <c r="AI19" s="4" t="s">
        <v>198</v>
      </c>
      <c r="AJ19" s="4" t="s">
        <v>198</v>
      </c>
      <c r="AK19" s="4" t="s">
        <v>198</v>
      </c>
      <c r="AL19" s="4" t="s">
        <v>198</v>
      </c>
      <c r="AM19" s="4" t="s">
        <v>198</v>
      </c>
      <c r="AN19" s="4" t="s">
        <v>198</v>
      </c>
      <c r="AO19" s="4" t="s">
        <v>198</v>
      </c>
      <c r="AP19" s="4" t="s">
        <v>198</v>
      </c>
      <c r="AQ19" s="4" t="s">
        <v>198</v>
      </c>
      <c r="AR19" s="4" t="s">
        <v>198</v>
      </c>
      <c r="AS19" s="4" t="s">
        <v>198</v>
      </c>
      <c r="AT19" s="4" t="s">
        <v>198</v>
      </c>
      <c r="AU19" s="4" t="s">
        <v>198</v>
      </c>
      <c r="AV19" s="4"/>
      <c r="AW19" s="4"/>
      <c r="AX19" s="4"/>
      <c r="AY19" s="4"/>
    </row>
    <row r="20" spans="2:51" x14ac:dyDescent="0.25">
      <c r="B20" s="144"/>
      <c r="C20" s="149"/>
      <c r="D20" s="144"/>
      <c r="E20" s="39"/>
      <c r="F20" s="141"/>
      <c r="G20" s="150"/>
      <c r="H20" s="150"/>
      <c r="I20" s="150"/>
      <c r="J20" s="41" t="str">
        <f t="shared" ref="J20:J44" si="0">IF(ISBLANK(D20),"",VLOOKUP($D20,$AG$49:$AH$51,2,FALSE))</f>
        <v/>
      </c>
      <c r="K20" s="150"/>
      <c r="L20" s="150"/>
      <c r="M20" s="150"/>
      <c r="N20" s="41" t="str">
        <f t="shared" ref="N20:N44" si="1">J20</f>
        <v/>
      </c>
      <c r="U20" s="35" t="str">
        <f t="shared" ref="U20:U61" si="2">V20&amp;W20</f>
        <v>Passagers≤50p_D≤1000kmCarburéacteur_Jet_B</v>
      </c>
      <c r="V20" s="13" t="s">
        <v>202</v>
      </c>
      <c r="W20" s="2" t="s">
        <v>199</v>
      </c>
      <c r="X20" s="9" t="s">
        <v>35</v>
      </c>
      <c r="Y20" s="21">
        <v>0.53500000000000003</v>
      </c>
      <c r="Z20" s="20">
        <v>2.48</v>
      </c>
      <c r="AA20" s="20">
        <f t="shared" ref="AA20:AA21" si="3">Y20+Z20</f>
        <v>3.0150000000000001</v>
      </c>
      <c r="AB20" s="23">
        <v>4.7499999999999999E-3</v>
      </c>
      <c r="AC20" s="21">
        <v>0.38400000000000001</v>
      </c>
      <c r="AD20" s="73">
        <v>1.85</v>
      </c>
      <c r="AE20" s="20">
        <f t="shared" ref="AE20:AE21" si="4">AB20+AC20+AD20</f>
        <v>2.23875</v>
      </c>
      <c r="AG20" s="4" t="s">
        <v>217</v>
      </c>
      <c r="AH20" s="4" t="s">
        <v>199</v>
      </c>
      <c r="AI20" s="4" t="s">
        <v>199</v>
      </c>
      <c r="AJ20" s="4" t="s">
        <v>199</v>
      </c>
      <c r="AK20" s="4" t="s">
        <v>199</v>
      </c>
      <c r="AL20" s="4" t="s">
        <v>199</v>
      </c>
      <c r="AM20" s="4" t="s">
        <v>199</v>
      </c>
      <c r="AN20" s="4" t="s">
        <v>199</v>
      </c>
      <c r="AO20" s="4" t="s">
        <v>199</v>
      </c>
      <c r="AP20" s="4" t="s">
        <v>199</v>
      </c>
      <c r="AQ20" s="4" t="s">
        <v>199</v>
      </c>
      <c r="AR20" s="4" t="s">
        <v>199</v>
      </c>
      <c r="AS20" s="4" t="s">
        <v>199</v>
      </c>
      <c r="AT20" s="4" t="s">
        <v>199</v>
      </c>
      <c r="AU20" s="4" t="s">
        <v>199</v>
      </c>
      <c r="AV20" s="4"/>
      <c r="AW20" s="4"/>
      <c r="AX20" s="4"/>
      <c r="AY20" s="4"/>
    </row>
    <row r="21" spans="2:51" x14ac:dyDescent="0.25">
      <c r="B21" s="144"/>
      <c r="C21" s="149"/>
      <c r="D21" s="144"/>
      <c r="E21" s="39"/>
      <c r="F21" s="141"/>
      <c r="G21" s="150"/>
      <c r="H21" s="150"/>
      <c r="I21" s="150"/>
      <c r="J21" s="41" t="str">
        <f t="shared" si="0"/>
        <v/>
      </c>
      <c r="K21" s="150"/>
      <c r="L21" s="150"/>
      <c r="M21" s="150"/>
      <c r="N21" s="41" t="str">
        <f t="shared" si="1"/>
        <v/>
      </c>
      <c r="U21" s="35" t="str">
        <f t="shared" si="2"/>
        <v>Passagers≤50p_D≤1000kmEssence_AvGas</v>
      </c>
      <c r="V21" s="13" t="s">
        <v>202</v>
      </c>
      <c r="W21" s="2" t="s">
        <v>200</v>
      </c>
      <c r="X21" s="9" t="s">
        <v>35</v>
      </c>
      <c r="Y21" s="21">
        <v>0.53500000000000003</v>
      </c>
      <c r="Z21" s="20">
        <v>2.48</v>
      </c>
      <c r="AA21" s="20">
        <f t="shared" si="3"/>
        <v>3.0150000000000001</v>
      </c>
      <c r="AB21" s="23">
        <v>4.7499999999999999E-3</v>
      </c>
      <c r="AC21" s="21">
        <v>0.38400000000000001</v>
      </c>
      <c r="AD21" s="73">
        <v>1.85</v>
      </c>
      <c r="AE21" s="20">
        <f t="shared" si="4"/>
        <v>2.23875</v>
      </c>
      <c r="AG21" s="4" t="s">
        <v>218</v>
      </c>
      <c r="AH21" s="4" t="s">
        <v>200</v>
      </c>
      <c r="AI21" s="4" t="s">
        <v>200</v>
      </c>
      <c r="AJ21" s="4" t="s">
        <v>200</v>
      </c>
      <c r="AK21" s="4" t="s">
        <v>200</v>
      </c>
      <c r="AL21" s="4" t="s">
        <v>200</v>
      </c>
      <c r="AM21" s="4" t="s">
        <v>200</v>
      </c>
      <c r="AN21" s="4" t="s">
        <v>200</v>
      </c>
      <c r="AO21" s="4" t="s">
        <v>200</v>
      </c>
      <c r="AP21" s="4" t="s">
        <v>200</v>
      </c>
      <c r="AQ21" s="4" t="s">
        <v>200</v>
      </c>
      <c r="AR21" s="4" t="s">
        <v>200</v>
      </c>
      <c r="AS21" s="4" t="s">
        <v>200</v>
      </c>
      <c r="AT21" s="4" t="s">
        <v>200</v>
      </c>
      <c r="AU21" s="4" t="s">
        <v>200</v>
      </c>
      <c r="AV21" s="4"/>
      <c r="AW21" s="4"/>
      <c r="AX21" s="4"/>
      <c r="AY21" s="4"/>
    </row>
    <row r="22" spans="2:51" x14ac:dyDescent="0.25">
      <c r="B22" s="144"/>
      <c r="C22" s="149"/>
      <c r="D22" s="144"/>
      <c r="E22" s="39"/>
      <c r="F22" s="141"/>
      <c r="G22" s="150"/>
      <c r="H22" s="150"/>
      <c r="I22" s="150"/>
      <c r="J22" s="41" t="str">
        <f t="shared" si="0"/>
        <v/>
      </c>
      <c r="K22" s="150"/>
      <c r="L22" s="150"/>
      <c r="M22" s="150"/>
      <c r="N22" s="41" t="str">
        <f t="shared" si="1"/>
        <v/>
      </c>
      <c r="U22" s="35" t="str">
        <f t="shared" si="2"/>
        <v>Passagers≤50p_D≤3500kmKérosène_Jet_A1_A</v>
      </c>
      <c r="V22" s="13" t="s">
        <v>203</v>
      </c>
      <c r="W22" s="2" t="s">
        <v>198</v>
      </c>
      <c r="X22" s="9" t="s">
        <v>35</v>
      </c>
      <c r="Y22" s="21">
        <v>0.53200000000000003</v>
      </c>
      <c r="Z22" s="20">
        <v>2.5299999999999998</v>
      </c>
      <c r="AA22" s="20">
        <f>Y22+Z22</f>
        <v>3.0619999999999998</v>
      </c>
      <c r="AB22" s="23">
        <v>4.9300000000000004E-3</v>
      </c>
      <c r="AC22" s="21">
        <v>0.48699999999999999</v>
      </c>
      <c r="AD22" s="73">
        <v>2.35</v>
      </c>
      <c r="AE22" s="20">
        <f t="shared" ref="AE22:AE58" si="5">AB22+AC22+AD22</f>
        <v>2.8419300000000001</v>
      </c>
      <c r="AG22" s="4" t="s">
        <v>219</v>
      </c>
      <c r="AH22" s="4"/>
      <c r="AI22" s="4"/>
      <c r="AJ22" s="4"/>
      <c r="AK22" s="4"/>
      <c r="AL22" s="4"/>
      <c r="AM22" s="4"/>
      <c r="AN22" s="4"/>
      <c r="AO22" s="4"/>
      <c r="AP22" s="4"/>
      <c r="AQ22" s="4"/>
      <c r="AR22" s="4"/>
    </row>
    <row r="23" spans="2:51" x14ac:dyDescent="0.25">
      <c r="B23" s="144"/>
      <c r="C23" s="149"/>
      <c r="D23" s="144"/>
      <c r="E23" s="39"/>
      <c r="F23" s="141"/>
      <c r="G23" s="150"/>
      <c r="H23" s="150"/>
      <c r="I23" s="150"/>
      <c r="J23" s="41" t="str">
        <f t="shared" si="0"/>
        <v/>
      </c>
      <c r="K23" s="150"/>
      <c r="L23" s="150"/>
      <c r="M23" s="150"/>
      <c r="N23" s="41" t="str">
        <f t="shared" si="1"/>
        <v/>
      </c>
      <c r="U23" s="35" t="str">
        <f t="shared" si="2"/>
        <v>Passagers≤50p_D≤3500kmCarburéacteur_Jet_B</v>
      </c>
      <c r="V23" s="13" t="s">
        <v>203</v>
      </c>
      <c r="W23" s="2" t="s">
        <v>199</v>
      </c>
      <c r="X23" s="9" t="s">
        <v>35</v>
      </c>
      <c r="Y23" s="21">
        <v>0.53500000000000003</v>
      </c>
      <c r="Z23" s="20">
        <v>2.48</v>
      </c>
      <c r="AA23" s="20">
        <f t="shared" ref="AA23:AA24" si="6">Y23+Z23</f>
        <v>3.0150000000000001</v>
      </c>
      <c r="AB23" s="23">
        <v>4.9300000000000004E-3</v>
      </c>
      <c r="AC23" s="21">
        <v>0.48699999999999999</v>
      </c>
      <c r="AD23" s="73">
        <v>2.35</v>
      </c>
      <c r="AE23" s="20">
        <f t="shared" ref="AE23:AE24" si="7">AB23+AC23+AD23</f>
        <v>2.8419300000000001</v>
      </c>
      <c r="AG23" s="4" t="s">
        <v>220</v>
      </c>
      <c r="AH23" s="4"/>
      <c r="AI23" s="4"/>
      <c r="AJ23" s="4"/>
      <c r="AK23" s="4"/>
      <c r="AL23" s="4"/>
      <c r="AM23" s="4"/>
      <c r="AN23" s="4"/>
      <c r="AO23" s="4"/>
      <c r="AP23" s="4"/>
      <c r="AQ23" s="4"/>
      <c r="AR23" s="4"/>
    </row>
    <row r="24" spans="2:51" x14ac:dyDescent="0.25">
      <c r="B24" s="144"/>
      <c r="C24" s="149"/>
      <c r="D24" s="144"/>
      <c r="E24" s="39"/>
      <c r="F24" s="141"/>
      <c r="G24" s="150"/>
      <c r="H24" s="150"/>
      <c r="I24" s="150"/>
      <c r="J24" s="41" t="str">
        <f t="shared" si="0"/>
        <v/>
      </c>
      <c r="K24" s="150"/>
      <c r="L24" s="150"/>
      <c r="M24" s="150"/>
      <c r="N24" s="41" t="str">
        <f t="shared" si="1"/>
        <v/>
      </c>
      <c r="U24" s="35" t="str">
        <f t="shared" si="2"/>
        <v>Passagers≤50p_D≤3500kmEssence_AvGas</v>
      </c>
      <c r="V24" s="13" t="s">
        <v>203</v>
      </c>
      <c r="W24" s="2" t="s">
        <v>200</v>
      </c>
      <c r="X24" s="9" t="s">
        <v>35</v>
      </c>
      <c r="Y24" s="21">
        <v>0.53500000000000003</v>
      </c>
      <c r="Z24" s="20">
        <v>2.48</v>
      </c>
      <c r="AA24" s="20">
        <f t="shared" si="6"/>
        <v>3.0150000000000001</v>
      </c>
      <c r="AB24" s="23">
        <v>4.9300000000000004E-3</v>
      </c>
      <c r="AC24" s="21">
        <v>0.48699999999999999</v>
      </c>
      <c r="AD24" s="73">
        <v>2.35</v>
      </c>
      <c r="AE24" s="20">
        <f t="shared" si="7"/>
        <v>2.8419300000000001</v>
      </c>
      <c r="AG24" s="4" t="s">
        <v>221</v>
      </c>
      <c r="AH24" s="4"/>
      <c r="AI24" s="4"/>
      <c r="AJ24" s="4"/>
      <c r="AK24" s="4"/>
      <c r="AL24" s="4"/>
      <c r="AM24" s="4"/>
      <c r="AN24" s="4"/>
      <c r="AO24" s="4"/>
      <c r="AP24" s="4"/>
      <c r="AQ24" s="4"/>
      <c r="AR24" s="4"/>
    </row>
    <row r="25" spans="2:51" x14ac:dyDescent="0.25">
      <c r="B25" s="144"/>
      <c r="C25" s="149"/>
      <c r="D25" s="144"/>
      <c r="E25" s="39"/>
      <c r="F25" s="141"/>
      <c r="G25" s="150"/>
      <c r="H25" s="150"/>
      <c r="I25" s="150"/>
      <c r="J25" s="41" t="str">
        <f t="shared" si="0"/>
        <v/>
      </c>
      <c r="K25" s="150"/>
      <c r="L25" s="150"/>
      <c r="M25" s="150"/>
      <c r="N25" s="41" t="str">
        <f t="shared" si="1"/>
        <v/>
      </c>
      <c r="U25" s="35" t="str">
        <f t="shared" si="2"/>
        <v>Passagers≤100p_D≤1000kmKérosène_Jet_A1_A</v>
      </c>
      <c r="V25" s="13" t="s">
        <v>204</v>
      </c>
      <c r="W25" s="2" t="s">
        <v>198</v>
      </c>
      <c r="X25" s="9" t="s">
        <v>35</v>
      </c>
      <c r="Y25" s="21">
        <v>0.53200000000000003</v>
      </c>
      <c r="Z25" s="20">
        <v>2.5299999999999998</v>
      </c>
      <c r="AA25" s="20">
        <f>Y25+Z25</f>
        <v>3.0619999999999998</v>
      </c>
      <c r="AB25" s="23">
        <v>4.2900000000000004E-3</v>
      </c>
      <c r="AC25" s="21">
        <v>0.315</v>
      </c>
      <c r="AD25" s="73">
        <v>1.52</v>
      </c>
      <c r="AE25" s="20">
        <f t="shared" si="5"/>
        <v>1.8392900000000001</v>
      </c>
      <c r="AG25" s="4" t="s">
        <v>222</v>
      </c>
      <c r="AH25" s="4"/>
      <c r="AI25" s="4"/>
      <c r="AJ25" s="4"/>
      <c r="AK25" s="4"/>
      <c r="AL25" s="4"/>
      <c r="AM25" s="4"/>
      <c r="AN25" s="4"/>
      <c r="AO25" s="4"/>
      <c r="AP25" s="4"/>
      <c r="AQ25" s="4"/>
      <c r="AR25" s="4"/>
    </row>
    <row r="26" spans="2:51" x14ac:dyDescent="0.25">
      <c r="B26" s="144"/>
      <c r="C26" s="149"/>
      <c r="D26" s="144"/>
      <c r="E26" s="39"/>
      <c r="F26" s="141"/>
      <c r="G26" s="150"/>
      <c r="H26" s="150"/>
      <c r="I26" s="150"/>
      <c r="J26" s="41" t="str">
        <f t="shared" si="0"/>
        <v/>
      </c>
      <c r="K26" s="150"/>
      <c r="L26" s="150"/>
      <c r="M26" s="150"/>
      <c r="N26" s="41" t="str">
        <f t="shared" si="1"/>
        <v/>
      </c>
      <c r="U26" s="35" t="str">
        <f t="shared" si="2"/>
        <v>Passagers≤100p_D≤1000kmCarburéacteur_Jet_B</v>
      </c>
      <c r="V26" s="13" t="s">
        <v>204</v>
      </c>
      <c r="W26" s="2" t="s">
        <v>199</v>
      </c>
      <c r="X26" s="9" t="s">
        <v>35</v>
      </c>
      <c r="Y26" s="21">
        <v>0.53500000000000003</v>
      </c>
      <c r="Z26" s="20">
        <v>2.48</v>
      </c>
      <c r="AA26" s="20">
        <f t="shared" ref="AA26:AA27" si="8">Y26+Z26</f>
        <v>3.0150000000000001</v>
      </c>
      <c r="AB26" s="23">
        <v>4.2900000000000004E-3</v>
      </c>
      <c r="AC26" s="21">
        <v>0.315</v>
      </c>
      <c r="AD26" s="73">
        <v>1.52</v>
      </c>
      <c r="AE26" s="20">
        <f t="shared" ref="AE26:AE27" si="9">AB26+AC26+AD26</f>
        <v>1.8392900000000001</v>
      </c>
      <c r="AG26" s="4" t="s">
        <v>223</v>
      </c>
      <c r="AH26" s="4"/>
      <c r="AI26" s="4"/>
      <c r="AJ26" s="4"/>
      <c r="AK26" s="4"/>
      <c r="AL26" s="4"/>
      <c r="AM26" s="4"/>
      <c r="AN26" s="4"/>
      <c r="AO26" s="4"/>
      <c r="AP26" s="4"/>
      <c r="AQ26" s="4"/>
      <c r="AR26" s="4"/>
    </row>
    <row r="27" spans="2:51" x14ac:dyDescent="0.25">
      <c r="B27" s="144"/>
      <c r="C27" s="149"/>
      <c r="D27" s="144"/>
      <c r="E27" s="39"/>
      <c r="F27" s="141"/>
      <c r="G27" s="150"/>
      <c r="H27" s="150"/>
      <c r="I27" s="150"/>
      <c r="J27" s="41" t="str">
        <f t="shared" si="0"/>
        <v/>
      </c>
      <c r="K27" s="150"/>
      <c r="L27" s="150"/>
      <c r="M27" s="150"/>
      <c r="N27" s="41" t="str">
        <f t="shared" si="1"/>
        <v/>
      </c>
      <c r="U27" s="35" t="str">
        <f t="shared" si="2"/>
        <v>Passagers≤100p_D≤1000kmEssence_AvGas</v>
      </c>
      <c r="V27" s="13" t="s">
        <v>204</v>
      </c>
      <c r="W27" s="2" t="s">
        <v>200</v>
      </c>
      <c r="X27" s="9" t="s">
        <v>35</v>
      </c>
      <c r="Y27" s="21">
        <v>0.53500000000000003</v>
      </c>
      <c r="Z27" s="20">
        <v>2.48</v>
      </c>
      <c r="AA27" s="20">
        <f t="shared" si="8"/>
        <v>3.0150000000000001</v>
      </c>
      <c r="AB27" s="23">
        <v>4.2900000000000004E-3</v>
      </c>
      <c r="AC27" s="21">
        <v>0.315</v>
      </c>
      <c r="AD27" s="73">
        <v>1.52</v>
      </c>
      <c r="AE27" s="20">
        <f t="shared" si="9"/>
        <v>1.8392900000000001</v>
      </c>
      <c r="AG27" s="4" t="s">
        <v>210</v>
      </c>
      <c r="AH27" s="4"/>
      <c r="AI27" s="4"/>
      <c r="AJ27" s="4"/>
      <c r="AK27" s="4"/>
      <c r="AL27" s="4"/>
      <c r="AM27" s="4"/>
      <c r="AN27" s="4"/>
      <c r="AO27" s="4"/>
      <c r="AP27" s="4"/>
      <c r="AQ27" s="4"/>
      <c r="AR27" s="4"/>
    </row>
    <row r="28" spans="2:51" x14ac:dyDescent="0.25">
      <c r="B28" s="144"/>
      <c r="C28" s="149"/>
      <c r="D28" s="144"/>
      <c r="E28" s="39"/>
      <c r="F28" s="141"/>
      <c r="G28" s="150"/>
      <c r="H28" s="150"/>
      <c r="I28" s="150"/>
      <c r="J28" s="41" t="str">
        <f t="shared" si="0"/>
        <v/>
      </c>
      <c r="K28" s="150"/>
      <c r="L28" s="150"/>
      <c r="M28" s="150"/>
      <c r="N28" s="41" t="str">
        <f t="shared" si="1"/>
        <v/>
      </c>
      <c r="U28" s="35" t="str">
        <f t="shared" si="2"/>
        <v>Passagers≤100p_D≤3500kmKérosène_Jet_A1_A</v>
      </c>
      <c r="V28" s="13" t="s">
        <v>205</v>
      </c>
      <c r="W28" s="2" t="s">
        <v>198</v>
      </c>
      <c r="X28" s="9" t="s">
        <v>35</v>
      </c>
      <c r="Y28" s="21">
        <v>0.53200000000000003</v>
      </c>
      <c r="Z28" s="20">
        <v>2.5299999999999998</v>
      </c>
      <c r="AA28" s="20">
        <f>Y28+Z28</f>
        <v>3.0619999999999998</v>
      </c>
      <c r="AB28" s="23">
        <v>3.3400000000000001E-3</v>
      </c>
      <c r="AC28" s="21">
        <v>0.25</v>
      </c>
      <c r="AD28" s="73">
        <v>1.2</v>
      </c>
      <c r="AE28" s="20">
        <f t="shared" si="5"/>
        <v>1.4533399999999999</v>
      </c>
      <c r="AG28" s="4" t="s">
        <v>224</v>
      </c>
      <c r="AH28" s="4"/>
      <c r="AI28" s="4"/>
      <c r="AJ28" s="4"/>
      <c r="AK28" s="4"/>
      <c r="AL28" s="4"/>
      <c r="AM28" s="4"/>
      <c r="AN28" s="4"/>
      <c r="AO28" s="4"/>
      <c r="AP28" s="4"/>
      <c r="AQ28" s="4"/>
      <c r="AR28" s="4"/>
    </row>
    <row r="29" spans="2:51" x14ac:dyDescent="0.25">
      <c r="B29" s="144"/>
      <c r="C29" s="149"/>
      <c r="D29" s="144"/>
      <c r="E29" s="39"/>
      <c r="F29" s="141"/>
      <c r="G29" s="150"/>
      <c r="H29" s="150"/>
      <c r="I29" s="150"/>
      <c r="J29" s="41" t="str">
        <f t="shared" si="0"/>
        <v/>
      </c>
      <c r="K29" s="150"/>
      <c r="L29" s="150"/>
      <c r="M29" s="150"/>
      <c r="N29" s="41" t="str">
        <f t="shared" si="1"/>
        <v/>
      </c>
      <c r="U29" s="35" t="str">
        <f t="shared" si="2"/>
        <v>Passagers≤100p_D≤3500kmCarburéacteur_Jet_B</v>
      </c>
      <c r="V29" s="13" t="s">
        <v>205</v>
      </c>
      <c r="W29" s="2" t="s">
        <v>199</v>
      </c>
      <c r="X29" s="9" t="s">
        <v>35</v>
      </c>
      <c r="Y29" s="21">
        <v>0.53500000000000003</v>
      </c>
      <c r="Z29" s="20">
        <v>2.48</v>
      </c>
      <c r="AA29" s="20">
        <f t="shared" ref="AA29:AA30" si="10">Y29+Z29</f>
        <v>3.0150000000000001</v>
      </c>
      <c r="AB29" s="23">
        <v>3.3400000000000001E-3</v>
      </c>
      <c r="AC29" s="21">
        <v>0.25</v>
      </c>
      <c r="AD29" s="73">
        <v>1.2</v>
      </c>
      <c r="AE29" s="20">
        <f t="shared" ref="AE29:AE30" si="11">AB29+AC29+AD29</f>
        <v>1.4533399999999999</v>
      </c>
      <c r="AG29" s="4" t="s">
        <v>212</v>
      </c>
      <c r="AH29" s="4"/>
      <c r="AI29" s="4"/>
      <c r="AJ29" s="4"/>
      <c r="AK29" s="4"/>
      <c r="AL29" s="4"/>
      <c r="AM29" s="4"/>
      <c r="AN29" s="4"/>
      <c r="AO29" s="4"/>
      <c r="AP29" s="4"/>
      <c r="AQ29" s="4"/>
      <c r="AR29" s="4"/>
    </row>
    <row r="30" spans="2:51" x14ac:dyDescent="0.25">
      <c r="B30" s="144"/>
      <c r="C30" s="149"/>
      <c r="D30" s="144"/>
      <c r="E30" s="39"/>
      <c r="F30" s="141"/>
      <c r="G30" s="150"/>
      <c r="H30" s="150"/>
      <c r="I30" s="150"/>
      <c r="J30" s="41" t="str">
        <f t="shared" si="0"/>
        <v/>
      </c>
      <c r="K30" s="150"/>
      <c r="L30" s="150"/>
      <c r="M30" s="150"/>
      <c r="N30" s="41" t="str">
        <f t="shared" si="1"/>
        <v/>
      </c>
      <c r="U30" s="35" t="str">
        <f t="shared" si="2"/>
        <v>Passagers≤100p_D≤3500kmEssence_AvGas</v>
      </c>
      <c r="V30" s="13" t="s">
        <v>205</v>
      </c>
      <c r="W30" s="2" t="s">
        <v>200</v>
      </c>
      <c r="X30" s="9" t="s">
        <v>35</v>
      </c>
      <c r="Y30" s="21">
        <v>0.53500000000000003</v>
      </c>
      <c r="Z30" s="20">
        <v>2.48</v>
      </c>
      <c r="AA30" s="20">
        <f t="shared" si="10"/>
        <v>3.0150000000000001</v>
      </c>
      <c r="AB30" s="23">
        <v>3.3400000000000001E-3</v>
      </c>
      <c r="AC30" s="21">
        <v>0.25</v>
      </c>
      <c r="AD30" s="73">
        <v>1.2</v>
      </c>
      <c r="AE30" s="20">
        <f t="shared" si="11"/>
        <v>1.4533399999999999</v>
      </c>
      <c r="AG30" s="1" t="s">
        <v>225</v>
      </c>
    </row>
    <row r="31" spans="2:51" x14ac:dyDescent="0.25">
      <c r="B31" s="144"/>
      <c r="C31" s="149"/>
      <c r="D31" s="144"/>
      <c r="E31" s="39"/>
      <c r="F31" s="141"/>
      <c r="G31" s="150"/>
      <c r="H31" s="150"/>
      <c r="I31" s="150"/>
      <c r="J31" s="41" t="str">
        <f t="shared" si="0"/>
        <v/>
      </c>
      <c r="K31" s="150"/>
      <c r="L31" s="150"/>
      <c r="M31" s="150"/>
      <c r="N31" s="41" t="str">
        <f t="shared" si="1"/>
        <v/>
      </c>
      <c r="U31" s="35" t="str">
        <f t="shared" si="2"/>
        <v>Passagers≤220p_D≤1000kmKérosène_Jet_A1_A</v>
      </c>
      <c r="V31" s="13" t="s">
        <v>206</v>
      </c>
      <c r="W31" s="2" t="s">
        <v>198</v>
      </c>
      <c r="X31" s="9" t="s">
        <v>35</v>
      </c>
      <c r="Y31" s="21">
        <v>0.53200000000000003</v>
      </c>
      <c r="Z31" s="20">
        <v>2.5299999999999998</v>
      </c>
      <c r="AA31" s="20">
        <f>Y31+Z31</f>
        <v>3.0619999999999998</v>
      </c>
      <c r="AB31" s="23">
        <v>3.5300000000000002E-3</v>
      </c>
      <c r="AC31" s="21">
        <v>0.216</v>
      </c>
      <c r="AD31" s="73">
        <v>1.04</v>
      </c>
      <c r="AE31" s="20">
        <f t="shared" si="5"/>
        <v>1.25953</v>
      </c>
      <c r="AG31" s="1" t="s">
        <v>226</v>
      </c>
    </row>
    <row r="32" spans="2:51" x14ac:dyDescent="0.25">
      <c r="B32" s="144"/>
      <c r="C32" s="149"/>
      <c r="D32" s="144"/>
      <c r="E32" s="39"/>
      <c r="F32" s="141"/>
      <c r="G32" s="150"/>
      <c r="H32" s="150"/>
      <c r="I32" s="150"/>
      <c r="J32" s="41" t="str">
        <f t="shared" si="0"/>
        <v/>
      </c>
      <c r="K32" s="150"/>
      <c r="L32" s="150"/>
      <c r="M32" s="150"/>
      <c r="N32" s="41" t="str">
        <f t="shared" si="1"/>
        <v/>
      </c>
      <c r="U32" s="35" t="str">
        <f t="shared" si="2"/>
        <v>Passagers≤220p_D≤1000kmCarburéacteur_Jet_B</v>
      </c>
      <c r="V32" s="13" t="s">
        <v>206</v>
      </c>
      <c r="W32" s="2" t="s">
        <v>199</v>
      </c>
      <c r="X32" s="9" t="s">
        <v>35</v>
      </c>
      <c r="Y32" s="21">
        <v>0.53500000000000003</v>
      </c>
      <c r="Z32" s="20">
        <v>2.48</v>
      </c>
      <c r="AA32" s="20">
        <f t="shared" ref="AA32:AA33" si="12">Y32+Z32</f>
        <v>3.0150000000000001</v>
      </c>
      <c r="AB32" s="23">
        <v>3.5300000000000002E-3</v>
      </c>
      <c r="AC32" s="21">
        <v>0.216</v>
      </c>
      <c r="AD32" s="73">
        <v>1.04</v>
      </c>
      <c r="AE32" s="20">
        <f t="shared" si="5"/>
        <v>1.25953</v>
      </c>
      <c r="AG32" s="4" t="s">
        <v>215</v>
      </c>
      <c r="AH32" s="11"/>
    </row>
    <row r="33" spans="2:34" x14ac:dyDescent="0.25">
      <c r="B33" s="144"/>
      <c r="C33" s="149"/>
      <c r="D33" s="144"/>
      <c r="E33" s="39"/>
      <c r="F33" s="141"/>
      <c r="G33" s="150"/>
      <c r="H33" s="150"/>
      <c r="I33" s="150"/>
      <c r="J33" s="41" t="str">
        <f t="shared" si="0"/>
        <v/>
      </c>
      <c r="K33" s="150"/>
      <c r="L33" s="150"/>
      <c r="M33" s="150"/>
      <c r="N33" s="41" t="str">
        <f t="shared" si="1"/>
        <v/>
      </c>
      <c r="U33" s="35" t="str">
        <f t="shared" si="2"/>
        <v>Passagers≤220p_D≤1000kmEssence_AvGas</v>
      </c>
      <c r="V33" s="13" t="s">
        <v>206</v>
      </c>
      <c r="W33" s="2" t="s">
        <v>200</v>
      </c>
      <c r="X33" s="9" t="s">
        <v>35</v>
      </c>
      <c r="Y33" s="21">
        <v>0.53500000000000003</v>
      </c>
      <c r="Z33" s="20">
        <v>2.48</v>
      </c>
      <c r="AA33" s="20">
        <f t="shared" si="12"/>
        <v>3.0150000000000001</v>
      </c>
      <c r="AB33" s="23">
        <v>3.5300000000000002E-3</v>
      </c>
      <c r="AC33" s="21">
        <v>0.216</v>
      </c>
      <c r="AD33" s="73">
        <v>1.04</v>
      </c>
      <c r="AE33" s="20">
        <f t="shared" si="5"/>
        <v>1.25953</v>
      </c>
      <c r="AG33" s="4"/>
      <c r="AH33" s="11"/>
    </row>
    <row r="34" spans="2:34" x14ac:dyDescent="0.25">
      <c r="B34" s="144"/>
      <c r="C34" s="149"/>
      <c r="D34" s="144"/>
      <c r="E34" s="39"/>
      <c r="F34" s="141"/>
      <c r="G34" s="150"/>
      <c r="H34" s="150"/>
      <c r="I34" s="150"/>
      <c r="J34" s="41" t="str">
        <f t="shared" si="0"/>
        <v/>
      </c>
      <c r="K34" s="150"/>
      <c r="L34" s="150"/>
      <c r="M34" s="150"/>
      <c r="N34" s="41" t="str">
        <f t="shared" si="1"/>
        <v/>
      </c>
      <c r="U34" s="35" t="str">
        <f t="shared" si="2"/>
        <v>Passagers≤220p_D≤3500kmKérosène_Jet_A1_A</v>
      </c>
      <c r="V34" s="13" t="s">
        <v>207</v>
      </c>
      <c r="W34" s="2" t="s">
        <v>198</v>
      </c>
      <c r="X34" s="9" t="s">
        <v>35</v>
      </c>
      <c r="Y34" s="21">
        <v>0.53200000000000003</v>
      </c>
      <c r="Z34" s="20">
        <v>2.5299999999999998</v>
      </c>
      <c r="AA34" s="20">
        <f>Y34+Z34</f>
        <v>3.0619999999999998</v>
      </c>
      <c r="AB34" s="23">
        <v>3.6600000000000001E-3</v>
      </c>
      <c r="AC34" s="21">
        <v>0.17499999999999999</v>
      </c>
      <c r="AD34" s="26">
        <v>0.84099999999999997</v>
      </c>
      <c r="AE34" s="20">
        <f t="shared" si="5"/>
        <v>1.01966</v>
      </c>
      <c r="AG34" s="4"/>
      <c r="AH34" s="11"/>
    </row>
    <row r="35" spans="2:34" x14ac:dyDescent="0.25">
      <c r="B35" s="144"/>
      <c r="C35" s="149"/>
      <c r="D35" s="144"/>
      <c r="E35" s="39"/>
      <c r="F35" s="141"/>
      <c r="G35" s="150"/>
      <c r="H35" s="150"/>
      <c r="I35" s="150"/>
      <c r="J35" s="41" t="str">
        <f t="shared" si="0"/>
        <v/>
      </c>
      <c r="K35" s="150"/>
      <c r="L35" s="150"/>
      <c r="M35" s="150"/>
      <c r="N35" s="41" t="str">
        <f t="shared" si="1"/>
        <v/>
      </c>
      <c r="U35" s="35" t="str">
        <f t="shared" si="2"/>
        <v>Passagers≤220p_D≤3500kmCarburéacteur_Jet_B</v>
      </c>
      <c r="V35" s="13" t="s">
        <v>207</v>
      </c>
      <c r="W35" s="2" t="s">
        <v>199</v>
      </c>
      <c r="X35" s="9" t="s">
        <v>35</v>
      </c>
      <c r="Y35" s="21">
        <v>0.53500000000000003</v>
      </c>
      <c r="Z35" s="20">
        <v>2.48</v>
      </c>
      <c r="AA35" s="20">
        <f t="shared" ref="AA35:AA36" si="13">Y35+Z35</f>
        <v>3.0150000000000001</v>
      </c>
      <c r="AB35" s="23">
        <v>3.6600000000000001E-3</v>
      </c>
      <c r="AC35" s="21">
        <v>0.17499999999999999</v>
      </c>
      <c r="AD35" s="26">
        <v>0.84099999999999997</v>
      </c>
      <c r="AE35" s="20">
        <f t="shared" si="5"/>
        <v>1.01966</v>
      </c>
      <c r="AG35" s="4"/>
      <c r="AH35" s="11"/>
    </row>
    <row r="36" spans="2:34" x14ac:dyDescent="0.25">
      <c r="B36" s="144"/>
      <c r="C36" s="149"/>
      <c r="D36" s="144"/>
      <c r="E36" s="39"/>
      <c r="F36" s="141"/>
      <c r="G36" s="150"/>
      <c r="H36" s="150"/>
      <c r="I36" s="150"/>
      <c r="J36" s="41" t="str">
        <f t="shared" si="0"/>
        <v/>
      </c>
      <c r="K36" s="150"/>
      <c r="L36" s="150"/>
      <c r="M36" s="150"/>
      <c r="N36" s="41" t="str">
        <f t="shared" si="1"/>
        <v/>
      </c>
      <c r="U36" s="35" t="str">
        <f t="shared" si="2"/>
        <v>Passagers≤220p_D≤3500kmEssence_AvGas</v>
      </c>
      <c r="V36" s="13" t="s">
        <v>207</v>
      </c>
      <c r="W36" s="2" t="s">
        <v>200</v>
      </c>
      <c r="X36" s="9" t="s">
        <v>35</v>
      </c>
      <c r="Y36" s="21">
        <v>0.53500000000000003</v>
      </c>
      <c r="Z36" s="20">
        <v>2.48</v>
      </c>
      <c r="AA36" s="20">
        <f t="shared" si="13"/>
        <v>3.0150000000000001</v>
      </c>
      <c r="AB36" s="23">
        <v>3.6600000000000001E-3</v>
      </c>
      <c r="AC36" s="21">
        <v>0.17499999999999999</v>
      </c>
      <c r="AD36" s="26">
        <v>0.84099999999999997</v>
      </c>
      <c r="AE36" s="20">
        <f t="shared" si="5"/>
        <v>1.01966</v>
      </c>
      <c r="AG36" s="4"/>
      <c r="AH36" s="11"/>
    </row>
    <row r="37" spans="2:34" x14ac:dyDescent="0.25">
      <c r="B37" s="144"/>
      <c r="C37" s="149"/>
      <c r="D37" s="144"/>
      <c r="E37" s="39"/>
      <c r="F37" s="141"/>
      <c r="G37" s="150"/>
      <c r="H37" s="150"/>
      <c r="I37" s="150"/>
      <c r="J37" s="41" t="str">
        <f t="shared" si="0"/>
        <v/>
      </c>
      <c r="K37" s="150"/>
      <c r="L37" s="150"/>
      <c r="M37" s="150"/>
      <c r="N37" s="41" t="str">
        <f t="shared" si="1"/>
        <v/>
      </c>
      <c r="U37" s="35" t="str">
        <f t="shared" si="2"/>
        <v>Passagers≤220p_Dmin_3501kmKérosène_Jet_A1_A</v>
      </c>
      <c r="V37" s="13" t="s">
        <v>208</v>
      </c>
      <c r="W37" s="2" t="s">
        <v>198</v>
      </c>
      <c r="X37" s="9" t="s">
        <v>35</v>
      </c>
      <c r="Y37" s="21">
        <v>0.53200000000000003</v>
      </c>
      <c r="Z37" s="20">
        <v>2.5299999999999998</v>
      </c>
      <c r="AA37" s="20">
        <f>Y37+Z37</f>
        <v>3.0619999999999998</v>
      </c>
      <c r="AB37" s="23">
        <v>2.6099999999999999E-3</v>
      </c>
      <c r="AC37" s="21">
        <v>0.19700000000000001</v>
      </c>
      <c r="AD37" s="26">
        <v>0.94899999999999995</v>
      </c>
      <c r="AE37" s="20">
        <f t="shared" si="5"/>
        <v>1.1486099999999999</v>
      </c>
      <c r="AG37" s="4"/>
      <c r="AH37" s="11"/>
    </row>
    <row r="38" spans="2:34" x14ac:dyDescent="0.25">
      <c r="B38" s="144"/>
      <c r="C38" s="149"/>
      <c r="D38" s="144"/>
      <c r="E38" s="39"/>
      <c r="F38" s="141"/>
      <c r="G38" s="150"/>
      <c r="H38" s="150"/>
      <c r="I38" s="150"/>
      <c r="J38" s="41" t="str">
        <f t="shared" si="0"/>
        <v/>
      </c>
      <c r="K38" s="150"/>
      <c r="L38" s="150"/>
      <c r="M38" s="150"/>
      <c r="N38" s="41" t="str">
        <f t="shared" si="1"/>
        <v/>
      </c>
      <c r="U38" s="35" t="str">
        <f t="shared" si="2"/>
        <v>Passagers≤220p_Dmin_3501kmCarburéacteur_Jet_B</v>
      </c>
      <c r="V38" s="13" t="s">
        <v>208</v>
      </c>
      <c r="W38" s="2" t="s">
        <v>199</v>
      </c>
      <c r="X38" s="9" t="s">
        <v>35</v>
      </c>
      <c r="Y38" s="21">
        <v>0.53500000000000003</v>
      </c>
      <c r="Z38" s="20">
        <v>2.48</v>
      </c>
      <c r="AA38" s="20">
        <f t="shared" ref="AA38:AA39" si="14">Y38+Z38</f>
        <v>3.0150000000000001</v>
      </c>
      <c r="AB38" s="23">
        <v>2.6099999999999999E-3</v>
      </c>
      <c r="AC38" s="21">
        <v>0.19700000000000001</v>
      </c>
      <c r="AD38" s="26">
        <v>0.94899999999999995</v>
      </c>
      <c r="AE38" s="20">
        <f t="shared" si="5"/>
        <v>1.1486099999999999</v>
      </c>
      <c r="AG38" s="4"/>
      <c r="AH38" s="11"/>
    </row>
    <row r="39" spans="2:34" x14ac:dyDescent="0.25">
      <c r="B39" s="144"/>
      <c r="C39" s="149"/>
      <c r="D39" s="144"/>
      <c r="E39" s="39"/>
      <c r="F39" s="141"/>
      <c r="G39" s="150"/>
      <c r="H39" s="150"/>
      <c r="I39" s="150"/>
      <c r="J39" s="41" t="str">
        <f t="shared" si="0"/>
        <v/>
      </c>
      <c r="K39" s="150"/>
      <c r="L39" s="150"/>
      <c r="M39" s="150"/>
      <c r="N39" s="41" t="str">
        <f t="shared" si="1"/>
        <v/>
      </c>
      <c r="U39" s="35" t="str">
        <f t="shared" si="2"/>
        <v>Passagers≤220p_Dmin_3501kmEssence_AvGas</v>
      </c>
      <c r="V39" s="13" t="s">
        <v>208</v>
      </c>
      <c r="W39" s="2" t="s">
        <v>200</v>
      </c>
      <c r="X39" s="9" t="s">
        <v>35</v>
      </c>
      <c r="Y39" s="21">
        <v>0.53500000000000003</v>
      </c>
      <c r="Z39" s="20">
        <v>2.48</v>
      </c>
      <c r="AA39" s="20">
        <f t="shared" si="14"/>
        <v>3.0150000000000001</v>
      </c>
      <c r="AB39" s="23">
        <v>2.6099999999999999E-3</v>
      </c>
      <c r="AC39" s="21">
        <v>0.19700000000000001</v>
      </c>
      <c r="AD39" s="26">
        <v>0.94899999999999995</v>
      </c>
      <c r="AE39" s="20">
        <f t="shared" si="5"/>
        <v>1.1486099999999999</v>
      </c>
      <c r="AG39" s="4"/>
      <c r="AH39" s="11"/>
    </row>
    <row r="40" spans="2:34" x14ac:dyDescent="0.25">
      <c r="B40" s="144"/>
      <c r="C40" s="149"/>
      <c r="D40" s="144"/>
      <c r="E40" s="39"/>
      <c r="F40" s="141"/>
      <c r="G40" s="150"/>
      <c r="H40" s="150"/>
      <c r="I40" s="150"/>
      <c r="J40" s="41" t="str">
        <f t="shared" si="0"/>
        <v/>
      </c>
      <c r="K40" s="150"/>
      <c r="L40" s="150"/>
      <c r="M40" s="150"/>
      <c r="N40" s="41" t="str">
        <f t="shared" si="1"/>
        <v/>
      </c>
      <c r="U40" s="35" t="str">
        <f t="shared" si="2"/>
        <v>Passagers_min_221p_D≤3500kmKérosène_Jet_A1_A</v>
      </c>
      <c r="V40" s="13" t="s">
        <v>209</v>
      </c>
      <c r="W40" s="2" t="s">
        <v>198</v>
      </c>
      <c r="X40" s="9" t="s">
        <v>35</v>
      </c>
      <c r="Y40" s="21">
        <v>0.53200000000000003</v>
      </c>
      <c r="Z40" s="20">
        <v>2.5299999999999998</v>
      </c>
      <c r="AA40" s="20">
        <f>Y40+Z40</f>
        <v>3.0619999999999998</v>
      </c>
      <c r="AB40" s="23">
        <v>3.2299999999999998E-3</v>
      </c>
      <c r="AC40" s="21">
        <v>0.16700000000000001</v>
      </c>
      <c r="AD40" s="26">
        <v>0.80700000000000005</v>
      </c>
      <c r="AE40" s="21">
        <f t="shared" si="5"/>
        <v>0.97723000000000004</v>
      </c>
      <c r="AG40" s="4"/>
      <c r="AH40" s="11"/>
    </row>
    <row r="41" spans="2:34" x14ac:dyDescent="0.25">
      <c r="B41" s="144"/>
      <c r="C41" s="149"/>
      <c r="D41" s="144"/>
      <c r="E41" s="39"/>
      <c r="F41" s="141"/>
      <c r="G41" s="150"/>
      <c r="H41" s="150"/>
      <c r="I41" s="150"/>
      <c r="J41" s="41" t="str">
        <f t="shared" si="0"/>
        <v/>
      </c>
      <c r="K41" s="150"/>
      <c r="L41" s="150"/>
      <c r="M41" s="150"/>
      <c r="N41" s="41" t="str">
        <f t="shared" si="1"/>
        <v/>
      </c>
      <c r="U41" s="35" t="str">
        <f t="shared" si="2"/>
        <v>Passagers_min_221p_D≤3500kmCarburéacteur_Jet_B</v>
      </c>
      <c r="V41" s="13" t="s">
        <v>209</v>
      </c>
      <c r="W41" s="2" t="s">
        <v>199</v>
      </c>
      <c r="X41" s="9" t="s">
        <v>35</v>
      </c>
      <c r="Y41" s="21">
        <v>0.53500000000000003</v>
      </c>
      <c r="Z41" s="20">
        <v>2.48</v>
      </c>
      <c r="AA41" s="20">
        <f t="shared" ref="AA41:AA42" si="15">Y41+Z41</f>
        <v>3.0150000000000001</v>
      </c>
      <c r="AB41" s="23">
        <v>3.2299999999999998E-3</v>
      </c>
      <c r="AC41" s="21">
        <v>0.16700000000000001</v>
      </c>
      <c r="AD41" s="26">
        <v>0.80700000000000005</v>
      </c>
      <c r="AE41" s="21">
        <f t="shared" ref="AE41:AE42" si="16">AB41+AC41+AD41</f>
        <v>0.97723000000000004</v>
      </c>
      <c r="AG41" s="4"/>
      <c r="AH41" s="11"/>
    </row>
    <row r="42" spans="2:34" x14ac:dyDescent="0.25">
      <c r="B42" s="144"/>
      <c r="C42" s="149"/>
      <c r="D42" s="144"/>
      <c r="E42" s="39"/>
      <c r="F42" s="141"/>
      <c r="G42" s="150"/>
      <c r="H42" s="150"/>
      <c r="I42" s="150"/>
      <c r="J42" s="41" t="str">
        <f t="shared" si="0"/>
        <v/>
      </c>
      <c r="K42" s="150"/>
      <c r="L42" s="150"/>
      <c r="M42" s="150"/>
      <c r="N42" s="41" t="str">
        <f t="shared" si="1"/>
        <v/>
      </c>
      <c r="U42" s="35" t="str">
        <f t="shared" si="2"/>
        <v>Passagers_min_221p_D≤3500kmEssence_AvGas</v>
      </c>
      <c r="V42" s="13" t="s">
        <v>209</v>
      </c>
      <c r="W42" s="2" t="s">
        <v>200</v>
      </c>
      <c r="X42" s="9" t="s">
        <v>35</v>
      </c>
      <c r="Y42" s="21">
        <v>0.53500000000000003</v>
      </c>
      <c r="Z42" s="20">
        <v>2.48</v>
      </c>
      <c r="AA42" s="20">
        <f t="shared" si="15"/>
        <v>3.0150000000000001</v>
      </c>
      <c r="AB42" s="23">
        <v>3.2299999999999998E-3</v>
      </c>
      <c r="AC42" s="21">
        <v>0.16700000000000001</v>
      </c>
      <c r="AD42" s="26">
        <v>0.80700000000000005</v>
      </c>
      <c r="AE42" s="21">
        <f t="shared" si="16"/>
        <v>0.97723000000000004</v>
      </c>
      <c r="AG42" s="4"/>
      <c r="AH42" s="11"/>
    </row>
    <row r="43" spans="2:34" x14ac:dyDescent="0.25">
      <c r="B43" s="144"/>
      <c r="C43" s="149"/>
      <c r="D43" s="144"/>
      <c r="E43" s="39"/>
      <c r="F43" s="141"/>
      <c r="G43" s="150"/>
      <c r="H43" s="150"/>
      <c r="I43" s="150"/>
      <c r="J43" s="41" t="str">
        <f t="shared" si="0"/>
        <v/>
      </c>
      <c r="K43" s="150"/>
      <c r="L43" s="150"/>
      <c r="M43" s="150"/>
      <c r="N43" s="41" t="str">
        <f t="shared" si="1"/>
        <v/>
      </c>
      <c r="U43" s="35" t="str">
        <f t="shared" si="2"/>
        <v>Passagers_min_221p_Dmin_3501kmKérosène_Jet_A1_A</v>
      </c>
      <c r="V43" s="13" t="s">
        <v>210</v>
      </c>
      <c r="W43" s="2" t="s">
        <v>198</v>
      </c>
      <c r="X43" s="9" t="s">
        <v>35</v>
      </c>
      <c r="Y43" s="21">
        <v>0.53200000000000003</v>
      </c>
      <c r="Z43" s="20">
        <v>2.5299999999999998</v>
      </c>
      <c r="AA43" s="20">
        <f>Y43+Z43</f>
        <v>3.0619999999999998</v>
      </c>
      <c r="AB43" s="23">
        <v>2.3900000000000002E-3</v>
      </c>
      <c r="AC43" s="21">
        <v>0.14199999999999999</v>
      </c>
      <c r="AD43" s="26">
        <v>0.68600000000000005</v>
      </c>
      <c r="AE43" s="21">
        <f t="shared" si="5"/>
        <v>0.83039000000000007</v>
      </c>
      <c r="AG43" s="4"/>
      <c r="AH43" s="11"/>
    </row>
    <row r="44" spans="2:34" x14ac:dyDescent="0.25">
      <c r="B44" s="144"/>
      <c r="C44" s="149"/>
      <c r="D44" s="144"/>
      <c r="E44" s="39"/>
      <c r="F44" s="141"/>
      <c r="G44" s="150"/>
      <c r="H44" s="150"/>
      <c r="I44" s="150"/>
      <c r="J44" s="41" t="str">
        <f t="shared" si="0"/>
        <v/>
      </c>
      <c r="K44" s="150"/>
      <c r="L44" s="150"/>
      <c r="M44" s="150"/>
      <c r="N44" s="41" t="str">
        <f t="shared" si="1"/>
        <v/>
      </c>
      <c r="U44" s="35" t="str">
        <f t="shared" si="2"/>
        <v>Passagers_min_221p_Dmin_3501kmCarburéacteur_Jet_B</v>
      </c>
      <c r="V44" s="13" t="s">
        <v>210</v>
      </c>
      <c r="W44" s="2" t="s">
        <v>199</v>
      </c>
      <c r="X44" s="9" t="s">
        <v>35</v>
      </c>
      <c r="Y44" s="21">
        <v>0.53500000000000003</v>
      </c>
      <c r="Z44" s="20">
        <v>2.48</v>
      </c>
      <c r="AA44" s="20">
        <f t="shared" ref="AA44:AA45" si="17">Y44+Z44</f>
        <v>3.0150000000000001</v>
      </c>
      <c r="AB44" s="23">
        <v>2.3900000000000002E-3</v>
      </c>
      <c r="AC44" s="21">
        <v>0.14199999999999999</v>
      </c>
      <c r="AD44" s="26">
        <v>0.68600000000000005</v>
      </c>
      <c r="AE44" s="21">
        <f t="shared" ref="AE44:AE45" si="18">AB44+AC44+AD44</f>
        <v>0.83039000000000007</v>
      </c>
      <c r="AG44" s="4"/>
      <c r="AH44" s="11"/>
    </row>
    <row r="45" spans="2:34" x14ac:dyDescent="0.25">
      <c r="U45" s="35" t="str">
        <f t="shared" si="2"/>
        <v>Passagers_min_221p_Dmin_3501kmEssence_AvGas</v>
      </c>
      <c r="V45" s="13" t="s">
        <v>210</v>
      </c>
      <c r="W45" s="2" t="s">
        <v>200</v>
      </c>
      <c r="X45" s="9" t="s">
        <v>35</v>
      </c>
      <c r="Y45" s="21">
        <v>0.53500000000000003</v>
      </c>
      <c r="Z45" s="20">
        <v>2.48</v>
      </c>
      <c r="AA45" s="20">
        <f t="shared" si="17"/>
        <v>3.0150000000000001</v>
      </c>
      <c r="AB45" s="23">
        <v>2.3900000000000002E-3</v>
      </c>
      <c r="AC45" s="21">
        <v>0.14199999999999999</v>
      </c>
      <c r="AD45" s="26">
        <v>0.68600000000000005</v>
      </c>
      <c r="AE45" s="21">
        <f t="shared" si="18"/>
        <v>0.83039000000000007</v>
      </c>
      <c r="AG45" s="4"/>
      <c r="AH45" s="11"/>
    </row>
    <row r="46" spans="2:34" x14ac:dyDescent="0.25">
      <c r="B46" s="76" t="s">
        <v>101</v>
      </c>
      <c r="C46" s="76"/>
      <c r="D46" s="76"/>
      <c r="E46" s="76"/>
      <c r="F46" s="76"/>
      <c r="G46" s="76"/>
      <c r="H46" s="76"/>
      <c r="I46" s="76"/>
      <c r="J46" s="76"/>
      <c r="K46" s="76"/>
      <c r="L46" s="76"/>
      <c r="M46" s="76"/>
      <c r="N46" s="76"/>
      <c r="O46" s="76"/>
      <c r="P46" s="76"/>
      <c r="U46" s="35" t="str">
        <f t="shared" si="2"/>
        <v>Cargo_capacité≤25tKérosène_Jet_A1_A</v>
      </c>
      <c r="V46" s="13" t="s">
        <v>211</v>
      </c>
      <c r="W46" s="2" t="s">
        <v>198</v>
      </c>
      <c r="X46" s="9" t="s">
        <v>35</v>
      </c>
      <c r="Y46" s="21">
        <v>0.53200000000000003</v>
      </c>
      <c r="Z46" s="20">
        <v>2.5299999999999998</v>
      </c>
      <c r="AA46" s="20">
        <f>Y46+Z46</f>
        <v>3.0619999999999998</v>
      </c>
      <c r="AB46" s="23">
        <v>2.2899999999999999E-3</v>
      </c>
      <c r="AC46" s="21">
        <v>0.31</v>
      </c>
      <c r="AD46" s="73">
        <v>1.59</v>
      </c>
      <c r="AE46" s="20">
        <f t="shared" si="5"/>
        <v>1.90229</v>
      </c>
      <c r="AG46" s="4"/>
      <c r="AH46" s="11"/>
    </row>
    <row r="47" spans="2:34" x14ac:dyDescent="0.25">
      <c r="B47" s="76"/>
      <c r="C47" s="76"/>
      <c r="D47" s="76"/>
      <c r="E47" s="76"/>
      <c r="F47" s="76"/>
      <c r="G47" s="76"/>
      <c r="H47" s="76"/>
      <c r="I47" s="76"/>
      <c r="J47" s="76"/>
      <c r="K47" s="76"/>
      <c r="L47" s="76"/>
      <c r="M47" s="76"/>
      <c r="N47" s="76"/>
      <c r="O47" s="76"/>
      <c r="P47" s="76"/>
      <c r="U47" s="35" t="str">
        <f t="shared" si="2"/>
        <v>Cargo_capacité≤25tCarburéacteur_Jet_B</v>
      </c>
      <c r="V47" s="13" t="s">
        <v>211</v>
      </c>
      <c r="W47" s="2" t="s">
        <v>199</v>
      </c>
      <c r="X47" s="9" t="s">
        <v>35</v>
      </c>
      <c r="Y47" s="21">
        <v>0.53500000000000003</v>
      </c>
      <c r="Z47" s="20">
        <v>2.48</v>
      </c>
      <c r="AA47" s="20">
        <f t="shared" ref="AA47:AA48" si="19">Y47+Z47</f>
        <v>3.0150000000000001</v>
      </c>
      <c r="AB47" s="23">
        <v>2.2899999999999999E-3</v>
      </c>
      <c r="AC47" s="21">
        <v>0.31</v>
      </c>
      <c r="AD47" s="73">
        <v>1.59</v>
      </c>
      <c r="AE47" s="20">
        <f t="shared" si="5"/>
        <v>1.90229</v>
      </c>
      <c r="AG47" s="4"/>
      <c r="AH47" s="11"/>
    </row>
    <row r="48" spans="2:34" x14ac:dyDescent="0.25">
      <c r="B48" s="76" t="s">
        <v>102</v>
      </c>
      <c r="C48" s="76"/>
      <c r="D48" s="76"/>
      <c r="E48" s="76"/>
      <c r="F48" s="76"/>
      <c r="G48" s="76"/>
      <c r="H48" s="76"/>
      <c r="I48" s="76"/>
      <c r="J48" s="76" t="s">
        <v>105</v>
      </c>
      <c r="K48" s="76"/>
      <c r="L48" s="76"/>
      <c r="M48" s="76"/>
      <c r="N48" s="76"/>
      <c r="O48" s="76"/>
      <c r="P48" s="76"/>
      <c r="U48" s="35" t="str">
        <f t="shared" si="2"/>
        <v>Cargo_capacité≤25tEssence_AvGas</v>
      </c>
      <c r="V48" s="13" t="s">
        <v>211</v>
      </c>
      <c r="W48" s="2" t="s">
        <v>200</v>
      </c>
      <c r="X48" s="9" t="s">
        <v>35</v>
      </c>
      <c r="Y48" s="21">
        <v>0.53500000000000003</v>
      </c>
      <c r="Z48" s="20">
        <v>2.48</v>
      </c>
      <c r="AA48" s="20">
        <f t="shared" si="19"/>
        <v>3.0150000000000001</v>
      </c>
      <c r="AB48" s="23">
        <v>2.2899999999999999E-3</v>
      </c>
      <c r="AC48" s="21">
        <v>0.31</v>
      </c>
      <c r="AD48" s="73">
        <v>1.59</v>
      </c>
      <c r="AE48" s="20">
        <f t="shared" si="5"/>
        <v>1.90229</v>
      </c>
      <c r="AG48" s="4"/>
      <c r="AH48" s="11"/>
    </row>
    <row r="49" spans="2:34" x14ac:dyDescent="0.25">
      <c r="B49" s="76" t="s">
        <v>103</v>
      </c>
      <c r="C49" s="76"/>
      <c r="D49" s="76"/>
      <c r="E49" s="76"/>
      <c r="F49" s="76"/>
      <c r="G49" s="76"/>
      <c r="H49" s="76"/>
      <c r="I49" s="76"/>
      <c r="J49" s="76" t="s">
        <v>107</v>
      </c>
      <c r="K49" s="76"/>
      <c r="L49" s="76"/>
      <c r="M49" s="76"/>
      <c r="N49" s="76"/>
      <c r="O49" s="76"/>
      <c r="P49" s="76"/>
      <c r="U49" s="35" t="str">
        <f t="shared" si="2"/>
        <v>Cargo_capacité≤100tKérosène_Jet_A1_A</v>
      </c>
      <c r="V49" s="13" t="s">
        <v>212</v>
      </c>
      <c r="W49" s="2" t="s">
        <v>198</v>
      </c>
      <c r="X49" s="9" t="s">
        <v>35</v>
      </c>
      <c r="Y49" s="21">
        <v>0.53200000000000003</v>
      </c>
      <c r="Z49" s="20">
        <v>2.5299999999999998</v>
      </c>
      <c r="AA49" s="20">
        <f>Y49+Z49</f>
        <v>3.0619999999999998</v>
      </c>
      <c r="AB49" s="23">
        <v>1.4499999999999999E-3</v>
      </c>
      <c r="AC49" s="21">
        <v>0.30599999999999999</v>
      </c>
      <c r="AD49" s="73">
        <v>1.58</v>
      </c>
      <c r="AE49" s="20">
        <f t="shared" si="5"/>
        <v>1.8874500000000001</v>
      </c>
      <c r="AG49" s="4" t="s">
        <v>198</v>
      </c>
      <c r="AH49" s="11" t="s">
        <v>35</v>
      </c>
    </row>
    <row r="50" spans="2:34" x14ac:dyDescent="0.25">
      <c r="B50" s="76" t="s">
        <v>104</v>
      </c>
      <c r="C50" s="76"/>
      <c r="D50" s="76"/>
      <c r="E50" s="76"/>
      <c r="F50" s="76"/>
      <c r="G50" s="76"/>
      <c r="H50" s="76"/>
      <c r="I50" s="76"/>
      <c r="J50" s="76" t="s">
        <v>106</v>
      </c>
      <c r="K50" s="76"/>
      <c r="L50" s="76"/>
      <c r="M50" s="76"/>
      <c r="N50" s="76"/>
      <c r="O50" s="76"/>
      <c r="P50" s="76"/>
      <c r="U50" s="35" t="str">
        <f t="shared" si="2"/>
        <v>Cargo_capacité≤100tCarburéacteur_Jet_B</v>
      </c>
      <c r="V50" s="13" t="s">
        <v>212</v>
      </c>
      <c r="W50" s="2" t="s">
        <v>199</v>
      </c>
      <c r="X50" s="9" t="s">
        <v>35</v>
      </c>
      <c r="Y50" s="21">
        <v>0.53500000000000003</v>
      </c>
      <c r="Z50" s="20">
        <v>2.48</v>
      </c>
      <c r="AA50" s="20">
        <f t="shared" ref="AA50:AA51" si="20">Y50+Z50</f>
        <v>3.0150000000000001</v>
      </c>
      <c r="AB50" s="23">
        <v>1.4499999999999999E-3</v>
      </c>
      <c r="AC50" s="21">
        <v>0.30599999999999999</v>
      </c>
      <c r="AD50" s="73">
        <v>1.58</v>
      </c>
      <c r="AE50" s="20">
        <f t="shared" si="5"/>
        <v>1.8874500000000001</v>
      </c>
      <c r="AG50" s="4" t="s">
        <v>199</v>
      </c>
      <c r="AH50" s="11" t="s">
        <v>35</v>
      </c>
    </row>
    <row r="51" spans="2:34" x14ac:dyDescent="0.25">
      <c r="B51" s="76"/>
      <c r="C51" s="76"/>
      <c r="D51" s="76"/>
      <c r="E51" s="76"/>
      <c r="F51" s="76"/>
      <c r="G51" s="76"/>
      <c r="H51" s="76"/>
      <c r="I51" s="76"/>
      <c r="J51" s="76"/>
      <c r="K51" s="76"/>
      <c r="L51" s="76"/>
      <c r="M51" s="76"/>
      <c r="N51" s="76"/>
      <c r="O51" s="76"/>
      <c r="P51" s="76"/>
      <c r="U51" s="35" t="str">
        <f t="shared" si="2"/>
        <v>Cargo_capacité≤100tEssence_AvGas</v>
      </c>
      <c r="V51" s="13" t="s">
        <v>212</v>
      </c>
      <c r="W51" s="2" t="s">
        <v>200</v>
      </c>
      <c r="X51" s="9" t="s">
        <v>35</v>
      </c>
      <c r="Y51" s="21">
        <v>0.53500000000000003</v>
      </c>
      <c r="Z51" s="20">
        <v>2.48</v>
      </c>
      <c r="AA51" s="20">
        <f t="shared" si="20"/>
        <v>3.0150000000000001</v>
      </c>
      <c r="AB51" s="23">
        <v>1.4499999999999999E-3</v>
      </c>
      <c r="AC51" s="21">
        <v>0.30599999999999999</v>
      </c>
      <c r="AD51" s="73">
        <v>1.58</v>
      </c>
      <c r="AE51" s="20">
        <f t="shared" si="5"/>
        <v>1.8874500000000001</v>
      </c>
      <c r="AG51" s="4" t="s">
        <v>200</v>
      </c>
      <c r="AH51" s="11" t="s">
        <v>35</v>
      </c>
    </row>
    <row r="52" spans="2:34" x14ac:dyDescent="0.25">
      <c r="B52" s="76"/>
      <c r="C52" s="76"/>
      <c r="D52" s="76"/>
      <c r="E52" s="76"/>
      <c r="F52" s="76"/>
      <c r="G52" s="76"/>
      <c r="H52" s="76"/>
      <c r="I52" s="76"/>
      <c r="J52" s="76"/>
      <c r="K52" s="76"/>
      <c r="L52" s="76"/>
      <c r="M52" s="76"/>
      <c r="N52" s="76"/>
      <c r="O52" s="76"/>
      <c r="P52" s="76"/>
      <c r="U52" s="35" t="str">
        <f t="shared" si="2"/>
        <v>Cargo_capacité_sup_100t_D≤1000kmKérosène_Jet_A1_A</v>
      </c>
      <c r="V52" s="13" t="s">
        <v>213</v>
      </c>
      <c r="W52" s="2" t="s">
        <v>198</v>
      </c>
      <c r="X52" s="9" t="s">
        <v>35</v>
      </c>
      <c r="Y52" s="21">
        <v>0.53200000000000003</v>
      </c>
      <c r="Z52" s="20">
        <v>2.5299999999999998</v>
      </c>
      <c r="AA52" s="20">
        <f>Y52+Z52</f>
        <v>3.0619999999999998</v>
      </c>
      <c r="AB52" s="23">
        <v>1.15E-3</v>
      </c>
      <c r="AC52" s="21">
        <v>0.22800000000000001</v>
      </c>
      <c r="AD52" s="73">
        <v>1.17</v>
      </c>
      <c r="AE52" s="20">
        <f t="shared" si="5"/>
        <v>1.3991499999999999</v>
      </c>
      <c r="AG52" s="4"/>
      <c r="AH52" s="11"/>
    </row>
    <row r="53" spans="2:34" ht="13.5" thickBot="1" x14ac:dyDescent="0.3">
      <c r="B53" s="76"/>
      <c r="C53" s="76"/>
      <c r="D53" s="76"/>
      <c r="E53" s="76"/>
      <c r="F53" s="76"/>
      <c r="G53" s="76"/>
      <c r="H53" s="76"/>
      <c r="I53" s="76"/>
      <c r="J53" s="76"/>
      <c r="K53" s="76"/>
      <c r="L53" s="76"/>
      <c r="M53" s="76"/>
      <c r="N53" s="76"/>
      <c r="O53" s="76"/>
      <c r="P53" s="76"/>
      <c r="U53" s="35" t="str">
        <f t="shared" si="2"/>
        <v>Cargo_capacité_sup_100t_D≤1000kmCarburéacteur_Jet_B</v>
      </c>
      <c r="V53" s="13" t="s">
        <v>213</v>
      </c>
      <c r="W53" s="2" t="s">
        <v>199</v>
      </c>
      <c r="X53" s="9" t="s">
        <v>35</v>
      </c>
      <c r="Y53" s="21">
        <v>0.53500000000000003</v>
      </c>
      <c r="Z53" s="20">
        <v>2.48</v>
      </c>
      <c r="AA53" s="20">
        <f t="shared" ref="AA53:AA54" si="21">Y53+Z53</f>
        <v>3.0150000000000001</v>
      </c>
      <c r="AB53" s="23">
        <v>1.15E-3</v>
      </c>
      <c r="AC53" s="21">
        <v>0.22800000000000001</v>
      </c>
      <c r="AD53" s="73">
        <v>1.17</v>
      </c>
      <c r="AE53" s="20">
        <f t="shared" si="5"/>
        <v>1.3991499999999999</v>
      </c>
      <c r="AG53" s="4"/>
      <c r="AH53" s="11"/>
    </row>
    <row r="54" spans="2:34" ht="13.5" thickTop="1" x14ac:dyDescent="0.25">
      <c r="B54" s="76"/>
      <c r="C54" s="76"/>
      <c r="D54" s="76"/>
      <c r="E54" s="76"/>
      <c r="F54" s="202" t="s">
        <v>42</v>
      </c>
      <c r="G54" s="202"/>
      <c r="H54" s="202"/>
      <c r="I54" s="202"/>
      <c r="J54" s="202"/>
      <c r="K54" s="202"/>
      <c r="L54" s="202" t="s">
        <v>43</v>
      </c>
      <c r="M54" s="203"/>
      <c r="N54" s="204" t="s">
        <v>52</v>
      </c>
      <c r="O54" s="205"/>
      <c r="P54" s="206"/>
      <c r="U54" s="35" t="str">
        <f t="shared" si="2"/>
        <v>Cargo_capacité_sup_100t_D≤1000kmEssence_AvGas</v>
      </c>
      <c r="V54" s="13" t="s">
        <v>213</v>
      </c>
      <c r="W54" s="2" t="s">
        <v>200</v>
      </c>
      <c r="X54" s="9" t="s">
        <v>35</v>
      </c>
      <c r="Y54" s="21">
        <v>0.53500000000000003</v>
      </c>
      <c r="Z54" s="20">
        <v>2.48</v>
      </c>
      <c r="AA54" s="20">
        <f t="shared" si="21"/>
        <v>3.0150000000000001</v>
      </c>
      <c r="AB54" s="23">
        <v>1.15E-3</v>
      </c>
      <c r="AC54" s="21">
        <v>0.22800000000000001</v>
      </c>
      <c r="AD54" s="73">
        <v>1.17</v>
      </c>
      <c r="AE54" s="20">
        <f t="shared" si="5"/>
        <v>1.3991499999999999</v>
      </c>
      <c r="AG54" s="4"/>
    </row>
    <row r="55" spans="2:34" x14ac:dyDescent="0.25">
      <c r="B55" s="76"/>
      <c r="C55" s="76"/>
      <c r="D55" s="76"/>
      <c r="E55" s="76"/>
      <c r="F55" s="202" t="s">
        <v>38</v>
      </c>
      <c r="G55" s="202"/>
      <c r="H55" s="81" t="s">
        <v>39</v>
      </c>
      <c r="I55" s="202" t="s">
        <v>41</v>
      </c>
      <c r="J55" s="202"/>
      <c r="K55" s="202"/>
      <c r="L55" s="202"/>
      <c r="M55" s="203"/>
      <c r="N55" s="207"/>
      <c r="O55" s="208"/>
      <c r="P55" s="209"/>
      <c r="U55" s="35" t="str">
        <f t="shared" si="2"/>
        <v>Cargo_capacité_sup_100t_D≤3500kmKérosène_Jet_A1_A</v>
      </c>
      <c r="V55" s="13" t="s">
        <v>214</v>
      </c>
      <c r="W55" s="2" t="s">
        <v>198</v>
      </c>
      <c r="X55" s="9" t="s">
        <v>35</v>
      </c>
      <c r="Y55" s="21">
        <v>0.53200000000000003</v>
      </c>
      <c r="Z55" s="20">
        <v>2.5299999999999998</v>
      </c>
      <c r="AA55" s="20">
        <f>Y55+Z55</f>
        <v>3.0619999999999998</v>
      </c>
      <c r="AB55" s="23">
        <v>1.15E-3</v>
      </c>
      <c r="AC55" s="21">
        <v>0.154</v>
      </c>
      <c r="AD55" s="26">
        <v>0.79600000000000004</v>
      </c>
      <c r="AE55" s="21">
        <f t="shared" si="5"/>
        <v>0.95115000000000005</v>
      </c>
      <c r="AG55" s="4"/>
    </row>
    <row r="56" spans="2:34" ht="76.5" x14ac:dyDescent="0.25">
      <c r="B56" s="78" t="s">
        <v>409</v>
      </c>
      <c r="C56" s="79" t="s">
        <v>201</v>
      </c>
      <c r="D56" s="80" t="s">
        <v>12</v>
      </c>
      <c r="E56" s="101" t="s">
        <v>227</v>
      </c>
      <c r="F56" s="77" t="s">
        <v>47</v>
      </c>
      <c r="G56" s="77" t="s">
        <v>48</v>
      </c>
      <c r="H56" s="77" t="s">
        <v>67</v>
      </c>
      <c r="I56" s="77" t="s">
        <v>66</v>
      </c>
      <c r="J56" s="77" t="s">
        <v>49</v>
      </c>
      <c r="K56" s="77" t="s">
        <v>50</v>
      </c>
      <c r="L56" s="77" t="s">
        <v>51</v>
      </c>
      <c r="M56" s="82" t="s">
        <v>53</v>
      </c>
      <c r="N56" s="83" t="s">
        <v>55</v>
      </c>
      <c r="O56" s="77" t="s">
        <v>54</v>
      </c>
      <c r="P56" s="84" t="s">
        <v>56</v>
      </c>
      <c r="U56" s="35" t="str">
        <f t="shared" si="2"/>
        <v>Cargo_capacité_sup_100t_D≤3500kmCarburéacteur_Jet_B</v>
      </c>
      <c r="V56" s="13" t="s">
        <v>214</v>
      </c>
      <c r="W56" s="2" t="s">
        <v>199</v>
      </c>
      <c r="X56" s="9" t="s">
        <v>35</v>
      </c>
      <c r="Y56" s="21">
        <v>0.53500000000000003</v>
      </c>
      <c r="Z56" s="20">
        <v>2.48</v>
      </c>
      <c r="AA56" s="20">
        <f t="shared" ref="AA56:AA57" si="22">Y56+Z56</f>
        <v>3.0150000000000001</v>
      </c>
      <c r="AB56" s="23">
        <v>1.15E-3</v>
      </c>
      <c r="AC56" s="21">
        <v>0.154</v>
      </c>
      <c r="AD56" s="26">
        <v>0.79600000000000004</v>
      </c>
      <c r="AE56" s="21">
        <f t="shared" ref="AE56:AE57" si="23">AB56+AC56+AD56</f>
        <v>0.95115000000000005</v>
      </c>
      <c r="AG56" s="4"/>
    </row>
    <row r="57" spans="2:34" x14ac:dyDescent="0.25">
      <c r="B57" s="80">
        <f t="shared" ref="B57:E81" si="24">B19</f>
        <v>0</v>
      </c>
      <c r="C57" s="79">
        <f t="shared" si="24"/>
        <v>0</v>
      </c>
      <c r="D57" s="80">
        <f t="shared" si="24"/>
        <v>0</v>
      </c>
      <c r="E57" s="80">
        <f t="shared" si="24"/>
        <v>0</v>
      </c>
      <c r="F57" s="85">
        <f t="shared" ref="F57:F82" si="25">G19*H19</f>
        <v>0</v>
      </c>
      <c r="G57" s="85">
        <f>IF(OR($C57=0,$D57=0),0,IF($J$17="Oui",$I19*VLOOKUP($C57&amp;$D57,$U$19:$AE$61,6,FALSE),$F57*VLOOKUP($C57&amp;$D57,$U$19:$AE$61,10,FALSE)))</f>
        <v>0</v>
      </c>
      <c r="H57" s="85">
        <f t="shared" ref="H57:H82" si="26">IF($D57&lt;&gt;"Électricité",0,IF($J$17="Oui",$I19*VLOOKUP($C57&amp;$D57,$U$19:$AE$61,5,FALSE),$F57*VLOOKUP($C57&amp;$D57,$U$19:$AE$61,9,FALSE)))</f>
        <v>0</v>
      </c>
      <c r="I57" s="85">
        <f>F57</f>
        <v>0</v>
      </c>
      <c r="J57" s="85">
        <f>IF(OR($C57=0,$D57=0),0,$F57*VLOOKUP($C57&amp;$D57,$U$19:$AE$61,8,FALSE))</f>
        <v>0</v>
      </c>
      <c r="K57" s="85">
        <f>IF(OR($C57=0,$D57=0),0,IF($D57="Électricité",0,IF($J$17="Oui",$I19*VLOOKUP($C57&amp;$D57,$U$19:$AE$61,5,FALSE),$F57*VLOOKUP($C57&amp;$D57,$U$19:$AE$61,9,FALSE))))</f>
        <v>0</v>
      </c>
      <c r="L57" s="85">
        <f t="shared" ref="L57:L82" si="27">K19*L19</f>
        <v>0</v>
      </c>
      <c r="M57" s="86">
        <f>IF(OR($C57=0,$D57=0),0,IF($N$17="Oui",$M19*VLOOKUP($C57&amp;$D57,$U$19:$AE$61,7,FALSE)+$L57*VLOOKUP(C57&amp;D57,$U$19:$AE$61,8,FALSE),$L57*VLOOKUP($C57&amp;$D57,$U$19:$AE$61,11,FALSE)))</f>
        <v>0</v>
      </c>
      <c r="N57" s="87">
        <f>I57+L57</f>
        <v>0</v>
      </c>
      <c r="O57" s="85">
        <f>G57+H57+J57+K57+M57</f>
        <v>0</v>
      </c>
      <c r="P57" s="88" t="e">
        <f>O57/N57</f>
        <v>#DIV/0!</v>
      </c>
      <c r="U57" s="35" t="str">
        <f t="shared" si="2"/>
        <v>Cargo_capacité_sup_100t_D≤3500kmEssence_AvGas</v>
      </c>
      <c r="V57" s="13" t="s">
        <v>214</v>
      </c>
      <c r="W57" s="2" t="s">
        <v>200</v>
      </c>
      <c r="X57" s="9" t="s">
        <v>35</v>
      </c>
      <c r="Y57" s="21">
        <v>0.53500000000000003</v>
      </c>
      <c r="Z57" s="20">
        <v>2.48</v>
      </c>
      <c r="AA57" s="20">
        <f t="shared" si="22"/>
        <v>3.0150000000000001</v>
      </c>
      <c r="AB57" s="23">
        <v>1.15E-3</v>
      </c>
      <c r="AC57" s="21">
        <v>0.154</v>
      </c>
      <c r="AD57" s="26">
        <v>0.79600000000000004</v>
      </c>
      <c r="AE57" s="21">
        <f t="shared" si="23"/>
        <v>0.95115000000000005</v>
      </c>
    </row>
    <row r="58" spans="2:34" x14ac:dyDescent="0.25">
      <c r="B58" s="80">
        <f t="shared" si="24"/>
        <v>0</v>
      </c>
      <c r="C58" s="79">
        <f t="shared" si="24"/>
        <v>0</v>
      </c>
      <c r="D58" s="80">
        <f t="shared" si="24"/>
        <v>0</v>
      </c>
      <c r="E58" s="80">
        <f t="shared" si="24"/>
        <v>0</v>
      </c>
      <c r="F58" s="85">
        <f t="shared" si="25"/>
        <v>0</v>
      </c>
      <c r="G58" s="85">
        <f t="shared" ref="G58:G82" si="28">IF(OR($C58=0,$D58=0),0,IF($J$17="Oui",$I20*VLOOKUP($C58&amp;$D58,$U$19:$AE$61,6,FALSE),$F58*VLOOKUP($C58&amp;$D58,$U$19:$AE$61,10,FALSE)))</f>
        <v>0</v>
      </c>
      <c r="H58" s="85">
        <f t="shared" si="26"/>
        <v>0</v>
      </c>
      <c r="I58" s="85">
        <f t="shared" ref="I58:I82" si="29">F58</f>
        <v>0</v>
      </c>
      <c r="J58" s="85">
        <f t="shared" ref="J58:J82" si="30">IF(OR($C58=0,$D58=0),0,$F58*VLOOKUP($C58&amp;$D58,$U$19:$AE$61,8,FALSE))</f>
        <v>0</v>
      </c>
      <c r="K58" s="85">
        <f t="shared" ref="K58:K82" si="31">IF(OR($C58=0,$D58=0),0,IF($D58="Électricité",0,IF($J$17="Oui",$I20*VLOOKUP($C58&amp;$D58,$U$19:$AE$61,5,FALSE),$F58*VLOOKUP($C58&amp;$D58,$U$19:$AE$61,9,FALSE))))</f>
        <v>0</v>
      </c>
      <c r="L58" s="85">
        <f t="shared" si="27"/>
        <v>0</v>
      </c>
      <c r="M58" s="86">
        <f t="shared" ref="M58:M82" si="32">IF(OR($C58=0,$D58=0),0,IF($N$17="Oui",$M20*VLOOKUP($C58&amp;$D58,$U$19:$AE$61,7,FALSE)+$L58*VLOOKUP(C58&amp;D58,$U$19:$AE$61,8,FALSE),$L58*VLOOKUP($C58&amp;$D58,$U$19:$AE$61,11,FALSE)))</f>
        <v>0</v>
      </c>
      <c r="N58" s="87">
        <f t="shared" ref="N58:N82" si="33">I58+L58</f>
        <v>0</v>
      </c>
      <c r="O58" s="85">
        <f t="shared" ref="O58:O82" si="34">G58+H58+J58+K58+M58</f>
        <v>0</v>
      </c>
      <c r="P58" s="88" t="e">
        <f t="shared" ref="P58:P82" si="35">O58/N58</f>
        <v>#DIV/0!</v>
      </c>
      <c r="U58" s="35" t="str">
        <f t="shared" si="2"/>
        <v>Cargo_capacité_sup_100t_Dmin_3501kmKérosène_Jet_A1_A</v>
      </c>
      <c r="V58" s="13" t="s">
        <v>215</v>
      </c>
      <c r="W58" s="2" t="s">
        <v>198</v>
      </c>
      <c r="X58" s="9" t="s">
        <v>35</v>
      </c>
      <c r="Y58" s="21">
        <v>0.53200000000000003</v>
      </c>
      <c r="Z58" s="20">
        <v>2.5299999999999998</v>
      </c>
      <c r="AA58" s="20">
        <f>Y58+Z58</f>
        <v>3.0619999999999998</v>
      </c>
      <c r="AB58" s="23">
        <v>1.15E-3</v>
      </c>
      <c r="AC58" s="22">
        <v>9.5799999999999996E-2</v>
      </c>
      <c r="AD58" s="26">
        <v>0.49399999999999999</v>
      </c>
      <c r="AE58" s="21">
        <f t="shared" si="5"/>
        <v>0.59094999999999998</v>
      </c>
    </row>
    <row r="59" spans="2:34" x14ac:dyDescent="0.25">
      <c r="B59" s="80">
        <f t="shared" si="24"/>
        <v>0</v>
      </c>
      <c r="C59" s="79">
        <f t="shared" si="24"/>
        <v>0</v>
      </c>
      <c r="D59" s="80">
        <f t="shared" si="24"/>
        <v>0</v>
      </c>
      <c r="E59" s="80">
        <f t="shared" si="24"/>
        <v>0</v>
      </c>
      <c r="F59" s="85">
        <f t="shared" si="25"/>
        <v>0</v>
      </c>
      <c r="G59" s="85">
        <f t="shared" si="28"/>
        <v>0</v>
      </c>
      <c r="H59" s="85">
        <f t="shared" si="26"/>
        <v>0</v>
      </c>
      <c r="I59" s="85">
        <f t="shared" si="29"/>
        <v>0</v>
      </c>
      <c r="J59" s="85">
        <f t="shared" si="30"/>
        <v>0</v>
      </c>
      <c r="K59" s="85">
        <f t="shared" si="31"/>
        <v>0</v>
      </c>
      <c r="L59" s="85">
        <f t="shared" si="27"/>
        <v>0</v>
      </c>
      <c r="M59" s="86">
        <f t="shared" si="32"/>
        <v>0</v>
      </c>
      <c r="N59" s="87">
        <f t="shared" si="33"/>
        <v>0</v>
      </c>
      <c r="O59" s="85">
        <f t="shared" si="34"/>
        <v>0</v>
      </c>
      <c r="P59" s="88" t="e">
        <f t="shared" si="35"/>
        <v>#DIV/0!</v>
      </c>
      <c r="U59" s="35" t="str">
        <f t="shared" si="2"/>
        <v>Cargo_capacité_sup_100t_Dmin_3501kmCarburéacteur_Jet_B</v>
      </c>
      <c r="V59" s="13" t="s">
        <v>215</v>
      </c>
      <c r="W59" s="2" t="s">
        <v>199</v>
      </c>
      <c r="X59" s="9" t="s">
        <v>35</v>
      </c>
      <c r="Y59" s="21">
        <v>0.53500000000000003</v>
      </c>
      <c r="Z59" s="20">
        <v>2.48</v>
      </c>
      <c r="AA59" s="20">
        <f t="shared" ref="AA59:AA60" si="36">Y59+Z59</f>
        <v>3.0150000000000001</v>
      </c>
      <c r="AB59" s="23">
        <v>1.15E-3</v>
      </c>
      <c r="AC59" s="22">
        <v>9.5799999999999996E-2</v>
      </c>
      <c r="AD59" s="26">
        <v>0.49399999999999999</v>
      </c>
      <c r="AE59" s="21">
        <f t="shared" ref="AE59:AE60" si="37">AB59+AC59+AD59</f>
        <v>0.59094999999999998</v>
      </c>
    </row>
    <row r="60" spans="2:34" x14ac:dyDescent="0.25">
      <c r="B60" s="80">
        <f t="shared" si="24"/>
        <v>0</v>
      </c>
      <c r="C60" s="79">
        <f t="shared" si="24"/>
        <v>0</v>
      </c>
      <c r="D60" s="80">
        <f t="shared" si="24"/>
        <v>0</v>
      </c>
      <c r="E60" s="80">
        <f t="shared" si="24"/>
        <v>0</v>
      </c>
      <c r="F60" s="85">
        <f t="shared" si="25"/>
        <v>0</v>
      </c>
      <c r="G60" s="85">
        <f t="shared" si="28"/>
        <v>0</v>
      </c>
      <c r="H60" s="85">
        <f t="shared" si="26"/>
        <v>0</v>
      </c>
      <c r="I60" s="85">
        <f t="shared" si="29"/>
        <v>0</v>
      </c>
      <c r="J60" s="85">
        <f t="shared" si="30"/>
        <v>0</v>
      </c>
      <c r="K60" s="85">
        <f t="shared" si="31"/>
        <v>0</v>
      </c>
      <c r="L60" s="85">
        <f t="shared" si="27"/>
        <v>0</v>
      </c>
      <c r="M60" s="86">
        <f t="shared" si="32"/>
        <v>0</v>
      </c>
      <c r="N60" s="87">
        <f t="shared" si="33"/>
        <v>0</v>
      </c>
      <c r="O60" s="85">
        <f t="shared" si="34"/>
        <v>0</v>
      </c>
      <c r="P60" s="88" t="e">
        <f t="shared" si="35"/>
        <v>#DIV/0!</v>
      </c>
      <c r="U60" s="35" t="str">
        <f t="shared" si="2"/>
        <v>Cargo_capacité_sup_100t_Dmin_3501kmEssence_AvGas</v>
      </c>
      <c r="V60" s="13" t="s">
        <v>215</v>
      </c>
      <c r="W60" s="2" t="s">
        <v>200</v>
      </c>
      <c r="X60" s="9" t="s">
        <v>35</v>
      </c>
      <c r="Y60" s="21">
        <v>0.53500000000000003</v>
      </c>
      <c r="Z60" s="20">
        <v>2.48</v>
      </c>
      <c r="AA60" s="20">
        <f t="shared" si="36"/>
        <v>3.0150000000000001</v>
      </c>
      <c r="AB60" s="23">
        <v>1.15E-3</v>
      </c>
      <c r="AC60" s="22">
        <v>9.5799999999999996E-2</v>
      </c>
      <c r="AD60" s="26">
        <v>0.49399999999999999</v>
      </c>
      <c r="AE60" s="21">
        <f t="shared" si="37"/>
        <v>0.59094999999999998</v>
      </c>
      <c r="AG60" s="1" t="s">
        <v>8</v>
      </c>
    </row>
    <row r="61" spans="2:34" x14ac:dyDescent="0.25">
      <c r="B61" s="80">
        <f t="shared" si="24"/>
        <v>0</v>
      </c>
      <c r="C61" s="79">
        <f t="shared" si="24"/>
        <v>0</v>
      </c>
      <c r="D61" s="80">
        <f t="shared" si="24"/>
        <v>0</v>
      </c>
      <c r="E61" s="80">
        <f t="shared" si="24"/>
        <v>0</v>
      </c>
      <c r="F61" s="85">
        <f t="shared" si="25"/>
        <v>0</v>
      </c>
      <c r="G61" s="85">
        <f t="shared" si="28"/>
        <v>0</v>
      </c>
      <c r="H61" s="85">
        <f t="shared" si="26"/>
        <v>0</v>
      </c>
      <c r="I61" s="85">
        <f t="shared" si="29"/>
        <v>0</v>
      </c>
      <c r="J61" s="85">
        <f t="shared" si="30"/>
        <v>0</v>
      </c>
      <c r="K61" s="85">
        <f t="shared" si="31"/>
        <v>0</v>
      </c>
      <c r="L61" s="85">
        <f t="shared" si="27"/>
        <v>0</v>
      </c>
      <c r="M61" s="86">
        <f t="shared" si="32"/>
        <v>0</v>
      </c>
      <c r="N61" s="87">
        <f t="shared" si="33"/>
        <v>0</v>
      </c>
      <c r="O61" s="85">
        <f t="shared" si="34"/>
        <v>0</v>
      </c>
      <c r="P61" s="88" t="e">
        <f t="shared" si="35"/>
        <v>#DIV/0!</v>
      </c>
      <c r="U61" s="35" t="str">
        <f t="shared" si="2"/>
        <v/>
      </c>
      <c r="V61" s="13"/>
      <c r="W61" s="2"/>
      <c r="X61" s="9"/>
      <c r="Y61" s="21"/>
      <c r="Z61" s="20"/>
      <c r="AA61" s="20"/>
      <c r="AB61" s="23"/>
      <c r="AC61" s="23"/>
      <c r="AD61" s="71"/>
      <c r="AE61" s="23"/>
      <c r="AG61" s="1" t="s">
        <v>9</v>
      </c>
    </row>
    <row r="62" spans="2:34" x14ac:dyDescent="0.25">
      <c r="B62" s="80">
        <f t="shared" si="24"/>
        <v>0</v>
      </c>
      <c r="C62" s="79">
        <f t="shared" si="24"/>
        <v>0</v>
      </c>
      <c r="D62" s="80">
        <f t="shared" si="24"/>
        <v>0</v>
      </c>
      <c r="E62" s="80">
        <f t="shared" si="24"/>
        <v>0</v>
      </c>
      <c r="F62" s="85">
        <f t="shared" si="25"/>
        <v>0</v>
      </c>
      <c r="G62" s="85">
        <f t="shared" si="28"/>
        <v>0</v>
      </c>
      <c r="H62" s="85">
        <f t="shared" si="26"/>
        <v>0</v>
      </c>
      <c r="I62" s="85">
        <f t="shared" si="29"/>
        <v>0</v>
      </c>
      <c r="J62" s="85">
        <f t="shared" si="30"/>
        <v>0</v>
      </c>
      <c r="K62" s="85">
        <f t="shared" si="31"/>
        <v>0</v>
      </c>
      <c r="L62" s="85">
        <f t="shared" si="27"/>
        <v>0</v>
      </c>
      <c r="M62" s="86">
        <f t="shared" si="32"/>
        <v>0</v>
      </c>
      <c r="N62" s="87">
        <f t="shared" si="33"/>
        <v>0</v>
      </c>
      <c r="O62" s="85">
        <f t="shared" si="34"/>
        <v>0</v>
      </c>
      <c r="P62" s="88" t="e">
        <f t="shared" si="35"/>
        <v>#DIV/0!</v>
      </c>
    </row>
    <row r="63" spans="2:34" x14ac:dyDescent="0.25">
      <c r="B63" s="80">
        <f t="shared" si="24"/>
        <v>0</v>
      </c>
      <c r="C63" s="79">
        <f t="shared" si="24"/>
        <v>0</v>
      </c>
      <c r="D63" s="80">
        <f t="shared" si="24"/>
        <v>0</v>
      </c>
      <c r="E63" s="80">
        <f t="shared" si="24"/>
        <v>0</v>
      </c>
      <c r="F63" s="85">
        <f t="shared" si="25"/>
        <v>0</v>
      </c>
      <c r="G63" s="85">
        <f t="shared" si="28"/>
        <v>0</v>
      </c>
      <c r="H63" s="85">
        <f t="shared" si="26"/>
        <v>0</v>
      </c>
      <c r="I63" s="85">
        <f t="shared" si="29"/>
        <v>0</v>
      </c>
      <c r="J63" s="85">
        <f t="shared" si="30"/>
        <v>0</v>
      </c>
      <c r="K63" s="85">
        <f t="shared" si="31"/>
        <v>0</v>
      </c>
      <c r="L63" s="85">
        <f t="shared" si="27"/>
        <v>0</v>
      </c>
      <c r="M63" s="86">
        <f t="shared" si="32"/>
        <v>0</v>
      </c>
      <c r="N63" s="87">
        <f t="shared" si="33"/>
        <v>0</v>
      </c>
      <c r="O63" s="85">
        <f t="shared" si="34"/>
        <v>0</v>
      </c>
      <c r="P63" s="88" t="e">
        <f t="shared" si="35"/>
        <v>#DIV/0!</v>
      </c>
    </row>
    <row r="64" spans="2:34" x14ac:dyDescent="0.25">
      <c r="B64" s="80">
        <f t="shared" si="24"/>
        <v>0</v>
      </c>
      <c r="C64" s="79">
        <f t="shared" si="24"/>
        <v>0</v>
      </c>
      <c r="D64" s="80">
        <f t="shared" si="24"/>
        <v>0</v>
      </c>
      <c r="E64" s="80">
        <f t="shared" si="24"/>
        <v>0</v>
      </c>
      <c r="F64" s="85">
        <f t="shared" si="25"/>
        <v>0</v>
      </c>
      <c r="G64" s="85">
        <f t="shared" si="28"/>
        <v>0</v>
      </c>
      <c r="H64" s="85">
        <f t="shared" si="26"/>
        <v>0</v>
      </c>
      <c r="I64" s="85">
        <f t="shared" si="29"/>
        <v>0</v>
      </c>
      <c r="J64" s="85">
        <f t="shared" si="30"/>
        <v>0</v>
      </c>
      <c r="K64" s="85">
        <f t="shared" si="31"/>
        <v>0</v>
      </c>
      <c r="L64" s="85">
        <f t="shared" si="27"/>
        <v>0</v>
      </c>
      <c r="M64" s="86">
        <f t="shared" si="32"/>
        <v>0</v>
      </c>
      <c r="N64" s="87">
        <f t="shared" si="33"/>
        <v>0</v>
      </c>
      <c r="O64" s="85">
        <f t="shared" si="34"/>
        <v>0</v>
      </c>
      <c r="P64" s="88" t="e">
        <f t="shared" si="35"/>
        <v>#DIV/0!</v>
      </c>
    </row>
    <row r="65" spans="2:17" x14ac:dyDescent="0.25">
      <c r="B65" s="80">
        <f t="shared" si="24"/>
        <v>0</v>
      </c>
      <c r="C65" s="79">
        <f t="shared" si="24"/>
        <v>0</v>
      </c>
      <c r="D65" s="80">
        <f t="shared" si="24"/>
        <v>0</v>
      </c>
      <c r="E65" s="80">
        <f t="shared" si="24"/>
        <v>0</v>
      </c>
      <c r="F65" s="85">
        <f t="shared" si="25"/>
        <v>0</v>
      </c>
      <c r="G65" s="85">
        <f t="shared" si="28"/>
        <v>0</v>
      </c>
      <c r="H65" s="85">
        <f t="shared" si="26"/>
        <v>0</v>
      </c>
      <c r="I65" s="85">
        <f t="shared" si="29"/>
        <v>0</v>
      </c>
      <c r="J65" s="85">
        <f t="shared" si="30"/>
        <v>0</v>
      </c>
      <c r="K65" s="85">
        <f t="shared" si="31"/>
        <v>0</v>
      </c>
      <c r="L65" s="85">
        <f t="shared" si="27"/>
        <v>0</v>
      </c>
      <c r="M65" s="86">
        <f t="shared" si="32"/>
        <v>0</v>
      </c>
      <c r="N65" s="87">
        <f t="shared" si="33"/>
        <v>0</v>
      </c>
      <c r="O65" s="85">
        <f t="shared" si="34"/>
        <v>0</v>
      </c>
      <c r="P65" s="88" t="e">
        <f t="shared" si="35"/>
        <v>#DIV/0!</v>
      </c>
    </row>
    <row r="66" spans="2:17" x14ac:dyDescent="0.25">
      <c r="B66" s="80">
        <f t="shared" si="24"/>
        <v>0</v>
      </c>
      <c r="C66" s="79">
        <f t="shared" si="24"/>
        <v>0</v>
      </c>
      <c r="D66" s="80">
        <f t="shared" si="24"/>
        <v>0</v>
      </c>
      <c r="E66" s="80">
        <f t="shared" si="24"/>
        <v>0</v>
      </c>
      <c r="F66" s="85">
        <f t="shared" si="25"/>
        <v>0</v>
      </c>
      <c r="G66" s="85">
        <f t="shared" si="28"/>
        <v>0</v>
      </c>
      <c r="H66" s="85">
        <f t="shared" si="26"/>
        <v>0</v>
      </c>
      <c r="I66" s="85">
        <f t="shared" si="29"/>
        <v>0</v>
      </c>
      <c r="J66" s="85">
        <f t="shared" si="30"/>
        <v>0</v>
      </c>
      <c r="K66" s="85">
        <f t="shared" si="31"/>
        <v>0</v>
      </c>
      <c r="L66" s="85">
        <f t="shared" si="27"/>
        <v>0</v>
      </c>
      <c r="M66" s="86">
        <f t="shared" si="32"/>
        <v>0</v>
      </c>
      <c r="N66" s="87">
        <f t="shared" si="33"/>
        <v>0</v>
      </c>
      <c r="O66" s="85">
        <f t="shared" si="34"/>
        <v>0</v>
      </c>
      <c r="P66" s="88" t="e">
        <f t="shared" si="35"/>
        <v>#DIV/0!</v>
      </c>
    </row>
    <row r="67" spans="2:17" x14ac:dyDescent="0.25">
      <c r="B67" s="80">
        <f t="shared" si="24"/>
        <v>0</v>
      </c>
      <c r="C67" s="79">
        <f t="shared" si="24"/>
        <v>0</v>
      </c>
      <c r="D67" s="80">
        <f t="shared" si="24"/>
        <v>0</v>
      </c>
      <c r="E67" s="80">
        <f t="shared" si="24"/>
        <v>0</v>
      </c>
      <c r="F67" s="85">
        <f t="shared" si="25"/>
        <v>0</v>
      </c>
      <c r="G67" s="85">
        <f t="shared" si="28"/>
        <v>0</v>
      </c>
      <c r="H67" s="85">
        <f t="shared" si="26"/>
        <v>0</v>
      </c>
      <c r="I67" s="85">
        <f t="shared" si="29"/>
        <v>0</v>
      </c>
      <c r="J67" s="85">
        <f t="shared" si="30"/>
        <v>0</v>
      </c>
      <c r="K67" s="85">
        <f t="shared" si="31"/>
        <v>0</v>
      </c>
      <c r="L67" s="85">
        <f t="shared" si="27"/>
        <v>0</v>
      </c>
      <c r="M67" s="86">
        <f t="shared" si="32"/>
        <v>0</v>
      </c>
      <c r="N67" s="87">
        <f t="shared" si="33"/>
        <v>0</v>
      </c>
      <c r="O67" s="85">
        <f t="shared" si="34"/>
        <v>0</v>
      </c>
      <c r="P67" s="88" t="e">
        <f t="shared" si="35"/>
        <v>#DIV/0!</v>
      </c>
    </row>
    <row r="68" spans="2:17" x14ac:dyDescent="0.25">
      <c r="B68" s="80">
        <f t="shared" si="24"/>
        <v>0</v>
      </c>
      <c r="C68" s="79">
        <f t="shared" si="24"/>
        <v>0</v>
      </c>
      <c r="D68" s="80">
        <f t="shared" si="24"/>
        <v>0</v>
      </c>
      <c r="E68" s="80">
        <f t="shared" si="24"/>
        <v>0</v>
      </c>
      <c r="F68" s="85">
        <f t="shared" si="25"/>
        <v>0</v>
      </c>
      <c r="G68" s="85">
        <f t="shared" si="28"/>
        <v>0</v>
      </c>
      <c r="H68" s="85">
        <f t="shared" si="26"/>
        <v>0</v>
      </c>
      <c r="I68" s="85">
        <f t="shared" si="29"/>
        <v>0</v>
      </c>
      <c r="J68" s="85">
        <f t="shared" si="30"/>
        <v>0</v>
      </c>
      <c r="K68" s="85">
        <f t="shared" si="31"/>
        <v>0</v>
      </c>
      <c r="L68" s="85">
        <f t="shared" si="27"/>
        <v>0</v>
      </c>
      <c r="M68" s="86">
        <f t="shared" si="32"/>
        <v>0</v>
      </c>
      <c r="N68" s="87">
        <f t="shared" si="33"/>
        <v>0</v>
      </c>
      <c r="O68" s="85">
        <f t="shared" si="34"/>
        <v>0</v>
      </c>
      <c r="P68" s="88" t="e">
        <f t="shared" si="35"/>
        <v>#DIV/0!</v>
      </c>
    </row>
    <row r="69" spans="2:17" x14ac:dyDescent="0.25">
      <c r="B69" s="80">
        <f t="shared" si="24"/>
        <v>0</v>
      </c>
      <c r="C69" s="79">
        <f t="shared" si="24"/>
        <v>0</v>
      </c>
      <c r="D69" s="80">
        <f t="shared" si="24"/>
        <v>0</v>
      </c>
      <c r="E69" s="80">
        <f t="shared" si="24"/>
        <v>0</v>
      </c>
      <c r="F69" s="85">
        <f t="shared" si="25"/>
        <v>0</v>
      </c>
      <c r="G69" s="85">
        <f t="shared" si="28"/>
        <v>0</v>
      </c>
      <c r="H69" s="85">
        <f t="shared" si="26"/>
        <v>0</v>
      </c>
      <c r="I69" s="85">
        <f t="shared" si="29"/>
        <v>0</v>
      </c>
      <c r="J69" s="85">
        <f t="shared" si="30"/>
        <v>0</v>
      </c>
      <c r="K69" s="85">
        <f t="shared" si="31"/>
        <v>0</v>
      </c>
      <c r="L69" s="85">
        <f t="shared" si="27"/>
        <v>0</v>
      </c>
      <c r="M69" s="86">
        <f t="shared" si="32"/>
        <v>0</v>
      </c>
      <c r="N69" s="87">
        <f t="shared" si="33"/>
        <v>0</v>
      </c>
      <c r="O69" s="85">
        <f t="shared" si="34"/>
        <v>0</v>
      </c>
      <c r="P69" s="88" t="e">
        <f t="shared" si="35"/>
        <v>#DIV/0!</v>
      </c>
    </row>
    <row r="70" spans="2:17" x14ac:dyDescent="0.25">
      <c r="B70" s="80">
        <f t="shared" si="24"/>
        <v>0</v>
      </c>
      <c r="C70" s="79">
        <f t="shared" si="24"/>
        <v>0</v>
      </c>
      <c r="D70" s="80">
        <f t="shared" si="24"/>
        <v>0</v>
      </c>
      <c r="E70" s="80">
        <f t="shared" si="24"/>
        <v>0</v>
      </c>
      <c r="F70" s="85">
        <f t="shared" si="25"/>
        <v>0</v>
      </c>
      <c r="G70" s="85">
        <f t="shared" si="28"/>
        <v>0</v>
      </c>
      <c r="H70" s="85">
        <f t="shared" si="26"/>
        <v>0</v>
      </c>
      <c r="I70" s="85">
        <f t="shared" si="29"/>
        <v>0</v>
      </c>
      <c r="J70" s="85">
        <f t="shared" si="30"/>
        <v>0</v>
      </c>
      <c r="K70" s="85">
        <f t="shared" si="31"/>
        <v>0</v>
      </c>
      <c r="L70" s="85">
        <f t="shared" si="27"/>
        <v>0</v>
      </c>
      <c r="M70" s="86">
        <f t="shared" si="32"/>
        <v>0</v>
      </c>
      <c r="N70" s="87">
        <f t="shared" si="33"/>
        <v>0</v>
      </c>
      <c r="O70" s="85">
        <f t="shared" si="34"/>
        <v>0</v>
      </c>
      <c r="P70" s="88" t="e">
        <f t="shared" si="35"/>
        <v>#DIV/0!</v>
      </c>
    </row>
    <row r="71" spans="2:17" x14ac:dyDescent="0.25">
      <c r="B71" s="80">
        <f t="shared" si="24"/>
        <v>0</v>
      </c>
      <c r="C71" s="79">
        <f t="shared" si="24"/>
        <v>0</v>
      </c>
      <c r="D71" s="80">
        <f t="shared" si="24"/>
        <v>0</v>
      </c>
      <c r="E71" s="80">
        <f t="shared" si="24"/>
        <v>0</v>
      </c>
      <c r="F71" s="85">
        <f t="shared" si="25"/>
        <v>0</v>
      </c>
      <c r="G71" s="85">
        <f t="shared" si="28"/>
        <v>0</v>
      </c>
      <c r="H71" s="85">
        <f t="shared" si="26"/>
        <v>0</v>
      </c>
      <c r="I71" s="85">
        <f t="shared" si="29"/>
        <v>0</v>
      </c>
      <c r="J71" s="85">
        <f t="shared" si="30"/>
        <v>0</v>
      </c>
      <c r="K71" s="85">
        <f t="shared" si="31"/>
        <v>0</v>
      </c>
      <c r="L71" s="85">
        <f t="shared" si="27"/>
        <v>0</v>
      </c>
      <c r="M71" s="86">
        <f t="shared" si="32"/>
        <v>0</v>
      </c>
      <c r="N71" s="87">
        <f t="shared" si="33"/>
        <v>0</v>
      </c>
      <c r="O71" s="85">
        <f t="shared" si="34"/>
        <v>0</v>
      </c>
      <c r="P71" s="88" t="e">
        <f t="shared" si="35"/>
        <v>#DIV/0!</v>
      </c>
      <c r="Q71" s="4"/>
    </row>
    <row r="72" spans="2:17" x14ac:dyDescent="0.25">
      <c r="B72" s="80">
        <f t="shared" si="24"/>
        <v>0</v>
      </c>
      <c r="C72" s="79">
        <f t="shared" si="24"/>
        <v>0</v>
      </c>
      <c r="D72" s="80">
        <f t="shared" si="24"/>
        <v>0</v>
      </c>
      <c r="E72" s="80">
        <f t="shared" si="24"/>
        <v>0</v>
      </c>
      <c r="F72" s="85">
        <f t="shared" si="25"/>
        <v>0</v>
      </c>
      <c r="G72" s="85">
        <f t="shared" si="28"/>
        <v>0</v>
      </c>
      <c r="H72" s="85">
        <f t="shared" si="26"/>
        <v>0</v>
      </c>
      <c r="I72" s="85">
        <f t="shared" si="29"/>
        <v>0</v>
      </c>
      <c r="J72" s="85">
        <f t="shared" si="30"/>
        <v>0</v>
      </c>
      <c r="K72" s="85">
        <f t="shared" si="31"/>
        <v>0</v>
      </c>
      <c r="L72" s="85">
        <f t="shared" si="27"/>
        <v>0</v>
      </c>
      <c r="M72" s="86">
        <f t="shared" si="32"/>
        <v>0</v>
      </c>
      <c r="N72" s="87">
        <f t="shared" si="33"/>
        <v>0</v>
      </c>
      <c r="O72" s="85">
        <f t="shared" si="34"/>
        <v>0</v>
      </c>
      <c r="P72" s="88" t="e">
        <f t="shared" si="35"/>
        <v>#DIV/0!</v>
      </c>
    </row>
    <row r="73" spans="2:17" x14ac:dyDescent="0.25">
      <c r="B73" s="80">
        <f t="shared" si="24"/>
        <v>0</v>
      </c>
      <c r="C73" s="79">
        <f t="shared" si="24"/>
        <v>0</v>
      </c>
      <c r="D73" s="80">
        <f t="shared" si="24"/>
        <v>0</v>
      </c>
      <c r="E73" s="80">
        <f t="shared" si="24"/>
        <v>0</v>
      </c>
      <c r="F73" s="85">
        <f t="shared" si="25"/>
        <v>0</v>
      </c>
      <c r="G73" s="85">
        <f t="shared" si="28"/>
        <v>0</v>
      </c>
      <c r="H73" s="85">
        <f t="shared" si="26"/>
        <v>0</v>
      </c>
      <c r="I73" s="85">
        <f t="shared" si="29"/>
        <v>0</v>
      </c>
      <c r="J73" s="85">
        <f t="shared" si="30"/>
        <v>0</v>
      </c>
      <c r="K73" s="85">
        <f t="shared" si="31"/>
        <v>0</v>
      </c>
      <c r="L73" s="85">
        <f t="shared" si="27"/>
        <v>0</v>
      </c>
      <c r="M73" s="86">
        <f t="shared" si="32"/>
        <v>0</v>
      </c>
      <c r="N73" s="87">
        <f t="shared" si="33"/>
        <v>0</v>
      </c>
      <c r="O73" s="85">
        <f t="shared" si="34"/>
        <v>0</v>
      </c>
      <c r="P73" s="88" t="e">
        <f t="shared" si="35"/>
        <v>#DIV/0!</v>
      </c>
    </row>
    <row r="74" spans="2:17" x14ac:dyDescent="0.25">
      <c r="B74" s="80">
        <f t="shared" si="24"/>
        <v>0</v>
      </c>
      <c r="C74" s="79">
        <f t="shared" si="24"/>
        <v>0</v>
      </c>
      <c r="D74" s="80">
        <f t="shared" si="24"/>
        <v>0</v>
      </c>
      <c r="E74" s="80">
        <f t="shared" si="24"/>
        <v>0</v>
      </c>
      <c r="F74" s="85">
        <f t="shared" si="25"/>
        <v>0</v>
      </c>
      <c r="G74" s="85">
        <f t="shared" si="28"/>
        <v>0</v>
      </c>
      <c r="H74" s="85">
        <f t="shared" si="26"/>
        <v>0</v>
      </c>
      <c r="I74" s="85">
        <f t="shared" si="29"/>
        <v>0</v>
      </c>
      <c r="J74" s="85">
        <f t="shared" si="30"/>
        <v>0</v>
      </c>
      <c r="K74" s="85">
        <f t="shared" si="31"/>
        <v>0</v>
      </c>
      <c r="L74" s="85">
        <f t="shared" si="27"/>
        <v>0</v>
      </c>
      <c r="M74" s="86">
        <f t="shared" si="32"/>
        <v>0</v>
      </c>
      <c r="N74" s="87">
        <f t="shared" si="33"/>
        <v>0</v>
      </c>
      <c r="O74" s="85">
        <f t="shared" si="34"/>
        <v>0</v>
      </c>
      <c r="P74" s="88" t="e">
        <f t="shared" si="35"/>
        <v>#DIV/0!</v>
      </c>
    </row>
    <row r="75" spans="2:17" x14ac:dyDescent="0.25">
      <c r="B75" s="80">
        <f t="shared" si="24"/>
        <v>0</v>
      </c>
      <c r="C75" s="79">
        <f t="shared" si="24"/>
        <v>0</v>
      </c>
      <c r="D75" s="80">
        <f t="shared" si="24"/>
        <v>0</v>
      </c>
      <c r="E75" s="80">
        <f t="shared" si="24"/>
        <v>0</v>
      </c>
      <c r="F75" s="85">
        <f t="shared" si="25"/>
        <v>0</v>
      </c>
      <c r="G75" s="85">
        <f t="shared" si="28"/>
        <v>0</v>
      </c>
      <c r="H75" s="85">
        <f t="shared" si="26"/>
        <v>0</v>
      </c>
      <c r="I75" s="85">
        <f t="shared" si="29"/>
        <v>0</v>
      </c>
      <c r="J75" s="85">
        <f t="shared" si="30"/>
        <v>0</v>
      </c>
      <c r="K75" s="85">
        <f t="shared" si="31"/>
        <v>0</v>
      </c>
      <c r="L75" s="85">
        <f t="shared" si="27"/>
        <v>0</v>
      </c>
      <c r="M75" s="86">
        <f t="shared" si="32"/>
        <v>0</v>
      </c>
      <c r="N75" s="87">
        <f t="shared" si="33"/>
        <v>0</v>
      </c>
      <c r="O75" s="85">
        <f t="shared" si="34"/>
        <v>0</v>
      </c>
      <c r="P75" s="88" t="e">
        <f t="shared" si="35"/>
        <v>#DIV/0!</v>
      </c>
    </row>
    <row r="76" spans="2:17" x14ac:dyDescent="0.25">
      <c r="B76" s="80">
        <f t="shared" si="24"/>
        <v>0</v>
      </c>
      <c r="C76" s="79">
        <f t="shared" si="24"/>
        <v>0</v>
      </c>
      <c r="D76" s="80">
        <f t="shared" si="24"/>
        <v>0</v>
      </c>
      <c r="E76" s="80">
        <f t="shared" si="24"/>
        <v>0</v>
      </c>
      <c r="F76" s="85">
        <f t="shared" si="25"/>
        <v>0</v>
      </c>
      <c r="G76" s="85">
        <f t="shared" si="28"/>
        <v>0</v>
      </c>
      <c r="H76" s="85">
        <f t="shared" si="26"/>
        <v>0</v>
      </c>
      <c r="I76" s="85">
        <f t="shared" si="29"/>
        <v>0</v>
      </c>
      <c r="J76" s="85">
        <f t="shared" si="30"/>
        <v>0</v>
      </c>
      <c r="K76" s="85">
        <f t="shared" si="31"/>
        <v>0</v>
      </c>
      <c r="L76" s="85">
        <f t="shared" si="27"/>
        <v>0</v>
      </c>
      <c r="M76" s="86">
        <f t="shared" si="32"/>
        <v>0</v>
      </c>
      <c r="N76" s="87">
        <f t="shared" si="33"/>
        <v>0</v>
      </c>
      <c r="O76" s="85">
        <f t="shared" si="34"/>
        <v>0</v>
      </c>
      <c r="P76" s="88" t="e">
        <f t="shared" si="35"/>
        <v>#DIV/0!</v>
      </c>
    </row>
    <row r="77" spans="2:17" x14ac:dyDescent="0.25">
      <c r="B77" s="80">
        <f t="shared" si="24"/>
        <v>0</v>
      </c>
      <c r="C77" s="79">
        <f t="shared" si="24"/>
        <v>0</v>
      </c>
      <c r="D77" s="80">
        <f t="shared" si="24"/>
        <v>0</v>
      </c>
      <c r="E77" s="80">
        <f t="shared" si="24"/>
        <v>0</v>
      </c>
      <c r="F77" s="85">
        <f t="shared" si="25"/>
        <v>0</v>
      </c>
      <c r="G77" s="85">
        <f t="shared" si="28"/>
        <v>0</v>
      </c>
      <c r="H77" s="85">
        <f t="shared" si="26"/>
        <v>0</v>
      </c>
      <c r="I77" s="85">
        <f t="shared" si="29"/>
        <v>0</v>
      </c>
      <c r="J77" s="85">
        <f t="shared" si="30"/>
        <v>0</v>
      </c>
      <c r="K77" s="85">
        <f t="shared" si="31"/>
        <v>0</v>
      </c>
      <c r="L77" s="85">
        <f t="shared" si="27"/>
        <v>0</v>
      </c>
      <c r="M77" s="86">
        <f t="shared" si="32"/>
        <v>0</v>
      </c>
      <c r="N77" s="87">
        <f t="shared" si="33"/>
        <v>0</v>
      </c>
      <c r="O77" s="85">
        <f t="shared" si="34"/>
        <v>0</v>
      </c>
      <c r="P77" s="88" t="e">
        <f t="shared" si="35"/>
        <v>#DIV/0!</v>
      </c>
    </row>
    <row r="78" spans="2:17" x14ac:dyDescent="0.25">
      <c r="B78" s="80">
        <f t="shared" si="24"/>
        <v>0</v>
      </c>
      <c r="C78" s="79">
        <f t="shared" si="24"/>
        <v>0</v>
      </c>
      <c r="D78" s="80">
        <f t="shared" si="24"/>
        <v>0</v>
      </c>
      <c r="E78" s="80">
        <f t="shared" si="24"/>
        <v>0</v>
      </c>
      <c r="F78" s="85">
        <f t="shared" si="25"/>
        <v>0</v>
      </c>
      <c r="G78" s="85">
        <f t="shared" si="28"/>
        <v>0</v>
      </c>
      <c r="H78" s="85">
        <f t="shared" si="26"/>
        <v>0</v>
      </c>
      <c r="I78" s="85">
        <f t="shared" si="29"/>
        <v>0</v>
      </c>
      <c r="J78" s="85">
        <f t="shared" si="30"/>
        <v>0</v>
      </c>
      <c r="K78" s="85">
        <f t="shared" si="31"/>
        <v>0</v>
      </c>
      <c r="L78" s="85">
        <f t="shared" si="27"/>
        <v>0</v>
      </c>
      <c r="M78" s="86">
        <f t="shared" si="32"/>
        <v>0</v>
      </c>
      <c r="N78" s="87">
        <f t="shared" si="33"/>
        <v>0</v>
      </c>
      <c r="O78" s="85">
        <f t="shared" si="34"/>
        <v>0</v>
      </c>
      <c r="P78" s="88" t="e">
        <f t="shared" si="35"/>
        <v>#DIV/0!</v>
      </c>
    </row>
    <row r="79" spans="2:17" x14ac:dyDescent="0.25">
      <c r="B79" s="80">
        <f t="shared" si="24"/>
        <v>0</v>
      </c>
      <c r="C79" s="79">
        <f t="shared" si="24"/>
        <v>0</v>
      </c>
      <c r="D79" s="80">
        <f t="shared" si="24"/>
        <v>0</v>
      </c>
      <c r="E79" s="80">
        <f t="shared" si="24"/>
        <v>0</v>
      </c>
      <c r="F79" s="85">
        <f t="shared" si="25"/>
        <v>0</v>
      </c>
      <c r="G79" s="85">
        <f t="shared" si="28"/>
        <v>0</v>
      </c>
      <c r="H79" s="85">
        <f t="shared" si="26"/>
        <v>0</v>
      </c>
      <c r="I79" s="85">
        <f t="shared" si="29"/>
        <v>0</v>
      </c>
      <c r="J79" s="85">
        <f t="shared" si="30"/>
        <v>0</v>
      </c>
      <c r="K79" s="85">
        <f t="shared" si="31"/>
        <v>0</v>
      </c>
      <c r="L79" s="85">
        <f t="shared" si="27"/>
        <v>0</v>
      </c>
      <c r="M79" s="86">
        <f t="shared" si="32"/>
        <v>0</v>
      </c>
      <c r="N79" s="87">
        <f t="shared" si="33"/>
        <v>0</v>
      </c>
      <c r="O79" s="85">
        <f t="shared" si="34"/>
        <v>0</v>
      </c>
      <c r="P79" s="88" t="e">
        <f t="shared" si="35"/>
        <v>#DIV/0!</v>
      </c>
    </row>
    <row r="80" spans="2:17" x14ac:dyDescent="0.25">
      <c r="B80" s="80">
        <f t="shared" si="24"/>
        <v>0</v>
      </c>
      <c r="C80" s="79">
        <f t="shared" si="24"/>
        <v>0</v>
      </c>
      <c r="D80" s="80">
        <f t="shared" si="24"/>
        <v>0</v>
      </c>
      <c r="E80" s="80">
        <f t="shared" si="24"/>
        <v>0</v>
      </c>
      <c r="F80" s="85">
        <f t="shared" si="25"/>
        <v>0</v>
      </c>
      <c r="G80" s="85">
        <f t="shared" si="28"/>
        <v>0</v>
      </c>
      <c r="H80" s="85">
        <f t="shared" si="26"/>
        <v>0</v>
      </c>
      <c r="I80" s="85">
        <f t="shared" si="29"/>
        <v>0</v>
      </c>
      <c r="J80" s="85">
        <f t="shared" si="30"/>
        <v>0</v>
      </c>
      <c r="K80" s="85">
        <f t="shared" si="31"/>
        <v>0</v>
      </c>
      <c r="L80" s="85">
        <f t="shared" si="27"/>
        <v>0</v>
      </c>
      <c r="M80" s="86">
        <f t="shared" si="32"/>
        <v>0</v>
      </c>
      <c r="N80" s="87">
        <f t="shared" si="33"/>
        <v>0</v>
      </c>
      <c r="O80" s="85">
        <f t="shared" si="34"/>
        <v>0</v>
      </c>
      <c r="P80" s="88" t="e">
        <f t="shared" si="35"/>
        <v>#DIV/0!</v>
      </c>
    </row>
    <row r="81" spans="2:16" x14ac:dyDescent="0.25">
      <c r="B81" s="80">
        <f t="shared" si="24"/>
        <v>0</v>
      </c>
      <c r="C81" s="79">
        <f t="shared" si="24"/>
        <v>0</v>
      </c>
      <c r="D81" s="80">
        <f t="shared" si="24"/>
        <v>0</v>
      </c>
      <c r="E81" s="80">
        <f t="shared" si="24"/>
        <v>0</v>
      </c>
      <c r="F81" s="85">
        <f t="shared" si="25"/>
        <v>0</v>
      </c>
      <c r="G81" s="85">
        <f t="shared" si="28"/>
        <v>0</v>
      </c>
      <c r="H81" s="85">
        <f t="shared" si="26"/>
        <v>0</v>
      </c>
      <c r="I81" s="85">
        <f t="shared" si="29"/>
        <v>0</v>
      </c>
      <c r="J81" s="85">
        <f t="shared" si="30"/>
        <v>0</v>
      </c>
      <c r="K81" s="85">
        <f t="shared" si="31"/>
        <v>0</v>
      </c>
      <c r="L81" s="85">
        <f t="shared" si="27"/>
        <v>0</v>
      </c>
      <c r="M81" s="86">
        <f t="shared" si="32"/>
        <v>0</v>
      </c>
      <c r="N81" s="87">
        <f t="shared" si="33"/>
        <v>0</v>
      </c>
      <c r="O81" s="85">
        <f t="shared" si="34"/>
        <v>0</v>
      </c>
      <c r="P81" s="88" t="e">
        <f t="shared" si="35"/>
        <v>#DIV/0!</v>
      </c>
    </row>
    <row r="82" spans="2:16" x14ac:dyDescent="0.25">
      <c r="B82" s="80">
        <f t="shared" ref="B82:E82" si="38">B44</f>
        <v>0</v>
      </c>
      <c r="C82" s="79">
        <f t="shared" si="38"/>
        <v>0</v>
      </c>
      <c r="D82" s="80">
        <f t="shared" si="38"/>
        <v>0</v>
      </c>
      <c r="E82" s="80">
        <f t="shared" si="38"/>
        <v>0</v>
      </c>
      <c r="F82" s="85">
        <f t="shared" si="25"/>
        <v>0</v>
      </c>
      <c r="G82" s="85">
        <f t="shared" si="28"/>
        <v>0</v>
      </c>
      <c r="H82" s="85">
        <f t="shared" si="26"/>
        <v>0</v>
      </c>
      <c r="I82" s="85">
        <f t="shared" si="29"/>
        <v>0</v>
      </c>
      <c r="J82" s="85">
        <f t="shared" si="30"/>
        <v>0</v>
      </c>
      <c r="K82" s="85">
        <f t="shared" si="31"/>
        <v>0</v>
      </c>
      <c r="L82" s="85">
        <f t="shared" si="27"/>
        <v>0</v>
      </c>
      <c r="M82" s="86">
        <f t="shared" si="32"/>
        <v>0</v>
      </c>
      <c r="N82" s="87">
        <f t="shared" si="33"/>
        <v>0</v>
      </c>
      <c r="O82" s="85">
        <f t="shared" si="34"/>
        <v>0</v>
      </c>
      <c r="P82" s="88" t="e">
        <f t="shared" si="35"/>
        <v>#DIV/0!</v>
      </c>
    </row>
    <row r="83" spans="2:16" x14ac:dyDescent="0.25">
      <c r="B83" s="76"/>
      <c r="C83" s="76"/>
      <c r="D83" s="76"/>
      <c r="E83" s="76"/>
      <c r="F83" s="76"/>
      <c r="G83" s="89"/>
      <c r="H83" s="89"/>
      <c r="I83" s="76"/>
      <c r="J83" s="90"/>
      <c r="K83" s="76"/>
      <c r="L83" s="76"/>
      <c r="M83" s="76"/>
      <c r="N83" s="91"/>
      <c r="O83" s="92"/>
      <c r="P83" s="93"/>
    </row>
    <row r="84" spans="2:16" ht="18.75" thickBot="1" x14ac:dyDescent="0.3">
      <c r="B84" s="200" t="s">
        <v>33</v>
      </c>
      <c r="C84" s="200"/>
      <c r="D84" s="200"/>
      <c r="E84" s="201"/>
      <c r="F84" s="94">
        <f t="shared" ref="F84:O84" si="39">SUM(F57:F82)</f>
        <v>0</v>
      </c>
      <c r="G84" s="95">
        <f t="shared" si="39"/>
        <v>0</v>
      </c>
      <c r="H84" s="95">
        <f t="shared" si="39"/>
        <v>0</v>
      </c>
      <c r="I84" s="94">
        <f t="shared" si="39"/>
        <v>0</v>
      </c>
      <c r="J84" s="94">
        <f t="shared" si="39"/>
        <v>0</v>
      </c>
      <c r="K84" s="94">
        <f t="shared" si="39"/>
        <v>0</v>
      </c>
      <c r="L84" s="94">
        <f t="shared" si="39"/>
        <v>0</v>
      </c>
      <c r="M84" s="96">
        <f t="shared" si="39"/>
        <v>0</v>
      </c>
      <c r="N84" s="97">
        <f t="shared" si="39"/>
        <v>0</v>
      </c>
      <c r="O84" s="98">
        <f t="shared" si="39"/>
        <v>0</v>
      </c>
      <c r="P84" s="99" t="e">
        <f>O84/N84</f>
        <v>#DIV/0!</v>
      </c>
    </row>
    <row r="85" spans="2:16" ht="13.5" thickTop="1" x14ac:dyDescent="0.25"/>
  </sheetData>
  <protectedRanges>
    <protectedRange sqref="K19:M44" name="Donnees_entree_3"/>
    <protectedRange sqref="G19:I44" name="Donnees_entree_2"/>
    <protectedRange sqref="B19:D44" name="Donnees_entree_1"/>
    <protectedRange sqref="N17" name="Donnees_primaires_2"/>
    <protectedRange sqref="J17" name="Donnees_primaires_1"/>
  </protectedRanges>
  <mergeCells count="11">
    <mergeCell ref="B84:E84"/>
    <mergeCell ref="B2:P2"/>
    <mergeCell ref="F16:J16"/>
    <mergeCell ref="K16:N16"/>
    <mergeCell ref="F17:H17"/>
    <mergeCell ref="K17:L17"/>
    <mergeCell ref="F54:K54"/>
    <mergeCell ref="L54:M54"/>
    <mergeCell ref="N54:P55"/>
    <mergeCell ref="F55:G55"/>
    <mergeCell ref="I55:M55"/>
  </mergeCells>
  <dataValidations count="3">
    <dataValidation type="list" allowBlank="1" showInputMessage="1" showErrorMessage="1" sqref="J17 N17 E19:E44" xr:uid="{00000000-0002-0000-0700-000000000000}">
      <formula1>$AG$60:$AG$61</formula1>
    </dataValidation>
    <dataValidation type="list" allowBlank="1" showInputMessage="1" showErrorMessage="1" sqref="C19:C44" xr:uid="{00000000-0002-0000-0700-000001000000}">
      <formula1>$AG$19:$AG$32</formula1>
    </dataValidation>
    <dataValidation type="list" allowBlank="1" showInputMessage="1" showErrorMessage="1" sqref="D19:D44" xr:uid="{00000000-0002-0000-0700-000002000000}">
      <formula1>INDIRECT($C19)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B1:AQ85"/>
  <sheetViews>
    <sheetView showGridLines="0" workbookViewId="0">
      <selection activeCell="B2" sqref="B2:AE2"/>
    </sheetView>
  </sheetViews>
  <sheetFormatPr baseColWidth="10" defaultRowHeight="12.75" x14ac:dyDescent="0.25"/>
  <cols>
    <col min="1" max="1" width="3.5703125" style="1" customWidth="1"/>
    <col min="2" max="2" width="22.28515625" style="1" customWidth="1"/>
    <col min="3" max="3" width="16.7109375" style="1" customWidth="1"/>
    <col min="4" max="4" width="23" style="1" bestFit="1" customWidth="1"/>
    <col min="5" max="31" width="16.7109375" style="1" customWidth="1"/>
    <col min="32" max="33" width="11.42578125" style="1"/>
    <col min="34" max="34" width="11.42578125" style="1" hidden="1" customWidth="1"/>
    <col min="35" max="35" width="23" style="1" hidden="1" customWidth="1"/>
    <col min="36" max="36" width="11.42578125" style="1" hidden="1" customWidth="1"/>
    <col min="37" max="37" width="16.7109375" style="1" hidden="1" customWidth="1"/>
    <col min="38" max="38" width="11.42578125" style="1" hidden="1" customWidth="1"/>
    <col min="39" max="39" width="25.7109375" style="1" hidden="1" customWidth="1"/>
    <col min="40" max="40" width="11.42578125" style="1" hidden="1" customWidth="1"/>
    <col min="41" max="43" width="16.7109375" style="1" hidden="1" customWidth="1"/>
    <col min="44" max="16384" width="11.42578125" style="1"/>
  </cols>
  <sheetData>
    <row r="1" spans="2:40" ht="13.5" thickBot="1" x14ac:dyDescent="0.3"/>
    <row r="2" spans="2:40" ht="14.25" thickTop="1" thickBot="1" x14ac:dyDescent="0.3">
      <c r="B2" s="165" t="s">
        <v>247</v>
      </c>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7"/>
    </row>
    <row r="3" spans="2:40" ht="13.5" thickTop="1" x14ac:dyDescent="0.25"/>
    <row r="4" spans="2:40" x14ac:dyDescent="0.25">
      <c r="B4" s="1" t="s">
        <v>1</v>
      </c>
      <c r="C4" s="53">
        <f>'1_Infos_generales'!$C$8:$D$8</f>
        <v>0</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6" spans="2:40" x14ac:dyDescent="0.25">
      <c r="B6" s="1" t="s">
        <v>95</v>
      </c>
      <c r="C6" s="34" t="str">
        <f>'1_Infos_generales'!$C$14</f>
        <v>Année 2023</v>
      </c>
    </row>
    <row r="8" spans="2:40" x14ac:dyDescent="0.25">
      <c r="B8" s="143" t="s">
        <v>96</v>
      </c>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row>
    <row r="10" spans="2:40" x14ac:dyDescent="0.25">
      <c r="B10" s="1" t="s">
        <v>434</v>
      </c>
      <c r="P10" s="1" t="s">
        <v>98</v>
      </c>
    </row>
    <row r="11" spans="2:40" x14ac:dyDescent="0.25">
      <c r="B11" s="1" t="s">
        <v>109</v>
      </c>
      <c r="P11" s="1" t="s">
        <v>322</v>
      </c>
    </row>
    <row r="12" spans="2:40" x14ac:dyDescent="0.25">
      <c r="P12" s="1" t="s">
        <v>403</v>
      </c>
    </row>
    <row r="13" spans="2:40" x14ac:dyDescent="0.25">
      <c r="B13" s="1" t="s">
        <v>405</v>
      </c>
      <c r="P13" s="1" t="s">
        <v>323</v>
      </c>
    </row>
    <row r="14" spans="2:40" x14ac:dyDescent="0.25">
      <c r="B14" s="1" t="s">
        <v>406</v>
      </c>
      <c r="P14" s="1" t="s">
        <v>404</v>
      </c>
    </row>
    <row r="15" spans="2:40" x14ac:dyDescent="0.25">
      <c r="AJ15" s="1" t="s">
        <v>233</v>
      </c>
      <c r="AK15" s="1" t="s">
        <v>250</v>
      </c>
    </row>
    <row r="16" spans="2:40" ht="13.5" thickBot="1" x14ac:dyDescent="0.3">
      <c r="B16" s="1" t="s">
        <v>423</v>
      </c>
      <c r="C16" s="102"/>
      <c r="D16" s="102"/>
      <c r="E16" s="102"/>
      <c r="F16" s="216" t="s">
        <v>407</v>
      </c>
      <c r="G16" s="217"/>
      <c r="H16" s="217"/>
      <c r="I16" s="217"/>
      <c r="J16" s="217"/>
      <c r="K16" s="217"/>
      <c r="L16" s="217"/>
      <c r="M16" s="217"/>
      <c r="N16" s="217"/>
      <c r="O16" s="217"/>
      <c r="P16" s="217"/>
      <c r="Q16" s="217"/>
      <c r="R16" s="218"/>
      <c r="S16" s="193" t="s">
        <v>408</v>
      </c>
      <c r="T16" s="222"/>
      <c r="U16" s="222"/>
      <c r="V16" s="222"/>
      <c r="W16" s="222"/>
      <c r="X16" s="222"/>
      <c r="Y16" s="222"/>
      <c r="Z16" s="222"/>
      <c r="AA16" s="222"/>
      <c r="AB16" s="222"/>
      <c r="AC16" s="222"/>
      <c r="AD16" s="222"/>
      <c r="AE16" s="223"/>
      <c r="AI16" s="1" t="s">
        <v>233</v>
      </c>
      <c r="AJ16" s="1" t="s">
        <v>244</v>
      </c>
      <c r="AK16" s="1" t="s">
        <v>244</v>
      </c>
      <c r="AN16" s="1" t="s">
        <v>8</v>
      </c>
    </row>
    <row r="17" spans="2:43" ht="14.25" thickTop="1" thickBot="1" x14ac:dyDescent="0.3">
      <c r="B17" s="102" t="s">
        <v>424</v>
      </c>
      <c r="C17" s="102"/>
      <c r="D17" s="102"/>
      <c r="E17" s="102"/>
      <c r="F17" s="219" t="s">
        <v>252</v>
      </c>
      <c r="G17" s="225" t="s">
        <v>245</v>
      </c>
      <c r="H17" s="226"/>
      <c r="I17" s="226"/>
      <c r="J17" s="226"/>
      <c r="K17" s="226"/>
      <c r="L17" s="226"/>
      <c r="M17" s="226"/>
      <c r="N17" s="226"/>
      <c r="O17" s="226"/>
      <c r="P17" s="226"/>
      <c r="Q17" s="227"/>
      <c r="R17" s="147" t="s">
        <v>8</v>
      </c>
      <c r="S17" s="224" t="s">
        <v>252</v>
      </c>
      <c r="T17" s="225" t="s">
        <v>245</v>
      </c>
      <c r="U17" s="226"/>
      <c r="V17" s="226"/>
      <c r="W17" s="226"/>
      <c r="X17" s="226"/>
      <c r="Y17" s="226"/>
      <c r="Z17" s="226"/>
      <c r="AA17" s="226"/>
      <c r="AB17" s="226"/>
      <c r="AC17" s="226"/>
      <c r="AD17" s="227"/>
      <c r="AE17" s="147" t="s">
        <v>8</v>
      </c>
      <c r="AI17" s="1" t="s">
        <v>250</v>
      </c>
      <c r="AK17" s="1" t="s">
        <v>251</v>
      </c>
      <c r="AN17" s="1" t="s">
        <v>9</v>
      </c>
    </row>
    <row r="18" spans="2:43" ht="13.5" thickTop="1" x14ac:dyDescent="0.25">
      <c r="B18" s="102"/>
      <c r="C18" s="102"/>
      <c r="D18" s="102"/>
      <c r="E18" s="102"/>
      <c r="F18" s="220"/>
      <c r="G18" s="211" t="s">
        <v>237</v>
      </c>
      <c r="H18" s="211"/>
      <c r="I18" s="211"/>
      <c r="J18" s="211"/>
      <c r="K18" s="132" t="s">
        <v>235</v>
      </c>
      <c r="L18" s="132" t="s">
        <v>236</v>
      </c>
      <c r="M18" s="210" t="s">
        <v>248</v>
      </c>
      <c r="N18" s="210"/>
      <c r="O18" s="210"/>
      <c r="P18" s="212" t="s">
        <v>246</v>
      </c>
      <c r="Q18" s="213"/>
      <c r="R18" s="214"/>
      <c r="S18" s="220"/>
      <c r="T18" s="211" t="s">
        <v>237</v>
      </c>
      <c r="U18" s="211"/>
      <c r="V18" s="211"/>
      <c r="W18" s="211"/>
      <c r="X18" s="132" t="s">
        <v>235</v>
      </c>
      <c r="Y18" s="132" t="s">
        <v>236</v>
      </c>
      <c r="Z18" s="210" t="s">
        <v>248</v>
      </c>
      <c r="AA18" s="210"/>
      <c r="AB18" s="210"/>
      <c r="AC18" s="210" t="s">
        <v>246</v>
      </c>
      <c r="AD18" s="210"/>
      <c r="AE18" s="210"/>
    </row>
    <row r="19" spans="2:43" ht="80.25" x14ac:dyDescent="0.25">
      <c r="B19" s="37" t="s">
        <v>402</v>
      </c>
      <c r="C19" s="37" t="s">
        <v>231</v>
      </c>
      <c r="D19" s="37" t="s">
        <v>232</v>
      </c>
      <c r="E19" s="117" t="s">
        <v>234</v>
      </c>
      <c r="F19" s="221"/>
      <c r="G19" s="36" t="s">
        <v>238</v>
      </c>
      <c r="H19" s="36" t="s">
        <v>239</v>
      </c>
      <c r="I19" s="36" t="s">
        <v>241</v>
      </c>
      <c r="J19" s="36" t="s">
        <v>242</v>
      </c>
      <c r="K19" s="36" t="s">
        <v>242</v>
      </c>
      <c r="L19" s="36" t="s">
        <v>242</v>
      </c>
      <c r="M19" s="36" t="s">
        <v>243</v>
      </c>
      <c r="N19" s="36" t="s">
        <v>241</v>
      </c>
      <c r="O19" s="36" t="s">
        <v>242</v>
      </c>
      <c r="P19" s="36" t="s">
        <v>243</v>
      </c>
      <c r="Q19" s="36" t="s">
        <v>241</v>
      </c>
      <c r="R19" s="36" t="s">
        <v>242</v>
      </c>
      <c r="S19" s="221"/>
      <c r="T19" s="36" t="s">
        <v>238</v>
      </c>
      <c r="U19" s="36" t="s">
        <v>239</v>
      </c>
      <c r="V19" s="36" t="s">
        <v>241</v>
      </c>
      <c r="W19" s="36" t="s">
        <v>242</v>
      </c>
      <c r="X19" s="36" t="s">
        <v>242</v>
      </c>
      <c r="Y19" s="36" t="s">
        <v>242</v>
      </c>
      <c r="Z19" s="36" t="s">
        <v>243</v>
      </c>
      <c r="AA19" s="36" t="s">
        <v>241</v>
      </c>
      <c r="AB19" s="36" t="s">
        <v>242</v>
      </c>
      <c r="AC19" s="36" t="s">
        <v>243</v>
      </c>
      <c r="AD19" s="36" t="s">
        <v>241</v>
      </c>
      <c r="AE19" s="36" t="s">
        <v>242</v>
      </c>
      <c r="AK19" s="14" t="s">
        <v>254</v>
      </c>
      <c r="AM19" s="15" t="s">
        <v>255</v>
      </c>
      <c r="AN19" s="19" t="s">
        <v>34</v>
      </c>
      <c r="AO19" s="14" t="s">
        <v>58</v>
      </c>
      <c r="AP19" s="14" t="s">
        <v>59</v>
      </c>
      <c r="AQ19" s="14" t="s">
        <v>60</v>
      </c>
    </row>
    <row r="20" spans="2:43" x14ac:dyDescent="0.25">
      <c r="B20" s="144"/>
      <c r="C20" s="144"/>
      <c r="D20" s="144"/>
      <c r="E20" s="144"/>
      <c r="F20" s="145"/>
      <c r="G20" s="145"/>
      <c r="H20" s="145"/>
      <c r="I20" s="145"/>
      <c r="J20" s="145"/>
      <c r="K20" s="145"/>
      <c r="L20" s="145"/>
      <c r="M20" s="145"/>
      <c r="N20" s="145"/>
      <c r="O20" s="146"/>
      <c r="P20" s="145"/>
      <c r="Q20" s="145"/>
      <c r="R20" s="146"/>
      <c r="S20" s="146"/>
      <c r="T20" s="145"/>
      <c r="U20" s="145"/>
      <c r="V20" s="145"/>
      <c r="W20" s="145"/>
      <c r="X20" s="145"/>
      <c r="Y20" s="145"/>
      <c r="Z20" s="145"/>
      <c r="AA20" s="145"/>
      <c r="AB20" s="146"/>
      <c r="AC20" s="145"/>
      <c r="AD20" s="145"/>
      <c r="AE20" s="146"/>
      <c r="AH20" s="35" t="str">
        <f>AI20&amp;AJ20</f>
        <v>TransbordementAmbiante</v>
      </c>
      <c r="AI20" s="2" t="s">
        <v>233</v>
      </c>
      <c r="AJ20" s="2" t="s">
        <v>244</v>
      </c>
      <c r="AK20" s="2">
        <v>1.2</v>
      </c>
      <c r="AM20" s="2" t="s">
        <v>238</v>
      </c>
      <c r="AN20" s="9" t="s">
        <v>35</v>
      </c>
      <c r="AO20" s="21">
        <v>0.58899999999999997</v>
      </c>
      <c r="AP20" s="20">
        <v>2.57</v>
      </c>
      <c r="AQ20" s="20">
        <f>AO20+AP20</f>
        <v>3.1589999999999998</v>
      </c>
    </row>
    <row r="21" spans="2:43" x14ac:dyDescent="0.25">
      <c r="B21" s="144"/>
      <c r="C21" s="144"/>
      <c r="D21" s="144"/>
      <c r="E21" s="144"/>
      <c r="F21" s="145"/>
      <c r="G21" s="145"/>
      <c r="H21" s="145"/>
      <c r="I21" s="145"/>
      <c r="J21" s="145"/>
      <c r="K21" s="145"/>
      <c r="L21" s="145"/>
      <c r="M21" s="145"/>
      <c r="N21" s="145"/>
      <c r="O21" s="146"/>
      <c r="P21" s="145"/>
      <c r="Q21" s="145"/>
      <c r="R21" s="146"/>
      <c r="S21" s="146"/>
      <c r="T21" s="145"/>
      <c r="U21" s="145"/>
      <c r="V21" s="145"/>
      <c r="W21" s="145"/>
      <c r="X21" s="145"/>
      <c r="Y21" s="145"/>
      <c r="Z21" s="145"/>
      <c r="AA21" s="145"/>
      <c r="AB21" s="146"/>
      <c r="AC21" s="145"/>
      <c r="AD21" s="145"/>
      <c r="AE21" s="146"/>
      <c r="AH21" s="35" t="str">
        <f t="shared" ref="AH21:AH22" si="0">AI21&amp;AJ21</f>
        <v>Stockage_transbordementAmbiante</v>
      </c>
      <c r="AI21" s="2" t="s">
        <v>250</v>
      </c>
      <c r="AJ21" s="2" t="s">
        <v>244</v>
      </c>
      <c r="AK21" s="2">
        <v>5.4</v>
      </c>
      <c r="AM21" s="2" t="s">
        <v>239</v>
      </c>
      <c r="AN21" s="9" t="s">
        <v>35</v>
      </c>
      <c r="AO21" s="21">
        <v>0.49399999999999999</v>
      </c>
      <c r="AP21" s="20">
        <v>2.2000000000000002</v>
      </c>
      <c r="AQ21" s="20">
        <f t="shared" ref="AQ21:AQ23" si="1">AO21+AP21</f>
        <v>2.694</v>
      </c>
    </row>
    <row r="22" spans="2:43" x14ac:dyDescent="0.25">
      <c r="B22" s="144"/>
      <c r="C22" s="144"/>
      <c r="D22" s="144"/>
      <c r="E22" s="144"/>
      <c r="F22" s="145"/>
      <c r="G22" s="145"/>
      <c r="H22" s="145"/>
      <c r="I22" s="145"/>
      <c r="J22" s="145"/>
      <c r="K22" s="145"/>
      <c r="L22" s="145"/>
      <c r="M22" s="145"/>
      <c r="N22" s="145"/>
      <c r="O22" s="146"/>
      <c r="P22" s="145"/>
      <c r="Q22" s="145"/>
      <c r="R22" s="146"/>
      <c r="S22" s="146"/>
      <c r="T22" s="145"/>
      <c r="U22" s="145"/>
      <c r="V22" s="145"/>
      <c r="W22" s="145"/>
      <c r="X22" s="145"/>
      <c r="Y22" s="145"/>
      <c r="Z22" s="145"/>
      <c r="AA22" s="145"/>
      <c r="AB22" s="146"/>
      <c r="AC22" s="145"/>
      <c r="AD22" s="145"/>
      <c r="AE22" s="146"/>
      <c r="AH22" s="35" t="str">
        <f t="shared" si="0"/>
        <v>Stockage_transbordementContrôlée</v>
      </c>
      <c r="AI22" s="2" t="s">
        <v>250</v>
      </c>
      <c r="AJ22" s="2" t="s">
        <v>251</v>
      </c>
      <c r="AK22" s="2">
        <v>11.7</v>
      </c>
      <c r="AM22" s="2" t="s">
        <v>241</v>
      </c>
      <c r="AN22" s="9" t="s">
        <v>37</v>
      </c>
      <c r="AO22" s="22">
        <v>3.8899999999999997E-2</v>
      </c>
      <c r="AP22" s="21">
        <v>0.20499999999999999</v>
      </c>
      <c r="AQ22" s="21">
        <f t="shared" si="1"/>
        <v>0.24389999999999998</v>
      </c>
    </row>
    <row r="23" spans="2:43" x14ac:dyDescent="0.25">
      <c r="B23" s="144"/>
      <c r="C23" s="144"/>
      <c r="D23" s="144"/>
      <c r="E23" s="144"/>
      <c r="F23" s="145"/>
      <c r="G23" s="145"/>
      <c r="H23" s="145"/>
      <c r="I23" s="145"/>
      <c r="J23" s="145"/>
      <c r="K23" s="145"/>
      <c r="L23" s="145"/>
      <c r="M23" s="145"/>
      <c r="N23" s="145"/>
      <c r="O23" s="146"/>
      <c r="P23" s="145"/>
      <c r="Q23" s="145"/>
      <c r="R23" s="146"/>
      <c r="S23" s="146"/>
      <c r="T23" s="145"/>
      <c r="U23" s="145"/>
      <c r="V23" s="145"/>
      <c r="W23" s="145"/>
      <c r="X23" s="145"/>
      <c r="Y23" s="145"/>
      <c r="Z23" s="145"/>
      <c r="AA23" s="145"/>
      <c r="AB23" s="146"/>
      <c r="AC23" s="145"/>
      <c r="AD23" s="145"/>
      <c r="AE23" s="146"/>
      <c r="AM23" s="2" t="s">
        <v>243</v>
      </c>
      <c r="AN23" s="9" t="s">
        <v>35</v>
      </c>
      <c r="AO23" s="21">
        <v>0.45300000000000001</v>
      </c>
      <c r="AP23" s="20">
        <v>2.8</v>
      </c>
      <c r="AQ23" s="20">
        <f t="shared" si="1"/>
        <v>3.2529999999999997</v>
      </c>
    </row>
    <row r="24" spans="2:43" x14ac:dyDescent="0.25">
      <c r="B24" s="144"/>
      <c r="C24" s="144"/>
      <c r="D24" s="144"/>
      <c r="E24" s="144"/>
      <c r="F24" s="145"/>
      <c r="G24" s="145"/>
      <c r="H24" s="145"/>
      <c r="I24" s="145"/>
      <c r="J24" s="145"/>
      <c r="K24" s="145"/>
      <c r="L24" s="145"/>
      <c r="M24" s="145"/>
      <c r="N24" s="145"/>
      <c r="O24" s="146"/>
      <c r="P24" s="145"/>
      <c r="Q24" s="145"/>
      <c r="R24" s="146"/>
      <c r="S24" s="146"/>
      <c r="T24" s="145"/>
      <c r="U24" s="145"/>
      <c r="V24" s="145"/>
      <c r="W24" s="145"/>
      <c r="X24" s="145"/>
      <c r="Y24" s="145"/>
      <c r="Z24" s="145"/>
      <c r="AA24" s="145"/>
      <c r="AB24" s="146"/>
      <c r="AC24" s="145"/>
      <c r="AD24" s="145"/>
      <c r="AE24" s="146"/>
      <c r="AM24" s="109"/>
      <c r="AN24" s="110"/>
      <c r="AO24" s="111"/>
      <c r="AP24" s="112"/>
      <c r="AQ24" s="112"/>
    </row>
    <row r="25" spans="2:43" x14ac:dyDescent="0.25">
      <c r="B25" s="144"/>
      <c r="C25" s="144"/>
      <c r="D25" s="144"/>
      <c r="E25" s="144"/>
      <c r="F25" s="145"/>
      <c r="G25" s="145"/>
      <c r="H25" s="145"/>
      <c r="I25" s="145"/>
      <c r="J25" s="145"/>
      <c r="K25" s="145"/>
      <c r="L25" s="145"/>
      <c r="M25" s="145"/>
      <c r="N25" s="145"/>
      <c r="O25" s="146"/>
      <c r="P25" s="145"/>
      <c r="Q25" s="145"/>
      <c r="R25" s="146"/>
      <c r="S25" s="146"/>
      <c r="T25" s="145"/>
      <c r="U25" s="145"/>
      <c r="V25" s="145"/>
      <c r="W25" s="145"/>
      <c r="X25" s="145"/>
      <c r="Y25" s="145"/>
      <c r="Z25" s="145"/>
      <c r="AA25" s="145"/>
      <c r="AB25" s="146"/>
      <c r="AC25" s="145"/>
      <c r="AD25" s="145"/>
      <c r="AE25" s="146"/>
      <c r="AI25" s="1" t="s">
        <v>316</v>
      </c>
      <c r="AM25" s="106"/>
      <c r="AN25" s="107" t="s">
        <v>19</v>
      </c>
      <c r="AO25" s="108" t="s">
        <v>34</v>
      </c>
      <c r="AP25" s="115" t="s">
        <v>127</v>
      </c>
      <c r="AQ25" s="113"/>
    </row>
    <row r="26" spans="2:43" x14ac:dyDescent="0.25">
      <c r="B26" s="144"/>
      <c r="C26" s="144"/>
      <c r="D26" s="144"/>
      <c r="E26" s="144"/>
      <c r="F26" s="145"/>
      <c r="G26" s="145"/>
      <c r="H26" s="145"/>
      <c r="I26" s="145"/>
      <c r="J26" s="145"/>
      <c r="K26" s="145"/>
      <c r="L26" s="145"/>
      <c r="M26" s="145"/>
      <c r="N26" s="145"/>
      <c r="O26" s="146"/>
      <c r="P26" s="145"/>
      <c r="Q26" s="145"/>
      <c r="R26" s="146"/>
      <c r="S26" s="146"/>
      <c r="T26" s="145"/>
      <c r="U26" s="145"/>
      <c r="V26" s="145"/>
      <c r="W26" s="145"/>
      <c r="X26" s="145"/>
      <c r="Y26" s="145"/>
      <c r="Z26" s="145"/>
      <c r="AA26" s="145"/>
      <c r="AB26" s="146"/>
      <c r="AC26" s="145"/>
      <c r="AD26" s="145"/>
      <c r="AE26" s="146"/>
      <c r="AI26" s="1" t="s">
        <v>240</v>
      </c>
      <c r="AL26" s="35" t="str">
        <f>AM26&amp;AN26</f>
        <v>Électricité (kWh)Afrique du Sud</v>
      </c>
      <c r="AM26" s="2" t="s">
        <v>242</v>
      </c>
      <c r="AN26" s="2" t="s">
        <v>259</v>
      </c>
      <c r="AO26" s="9" t="s">
        <v>37</v>
      </c>
      <c r="AP26" s="105">
        <v>1.0529999999999999</v>
      </c>
      <c r="AQ26" s="114"/>
    </row>
    <row r="27" spans="2:43" x14ac:dyDescent="0.25">
      <c r="B27" s="144"/>
      <c r="C27" s="144"/>
      <c r="D27" s="144"/>
      <c r="E27" s="144"/>
      <c r="F27" s="145"/>
      <c r="G27" s="145"/>
      <c r="H27" s="145"/>
      <c r="I27" s="145"/>
      <c r="J27" s="145"/>
      <c r="K27" s="145"/>
      <c r="L27" s="145"/>
      <c r="M27" s="145"/>
      <c r="N27" s="145"/>
      <c r="O27" s="146"/>
      <c r="P27" s="145"/>
      <c r="Q27" s="145"/>
      <c r="R27" s="146"/>
      <c r="S27" s="146"/>
      <c r="T27" s="145"/>
      <c r="U27" s="145"/>
      <c r="V27" s="145"/>
      <c r="W27" s="145"/>
      <c r="X27" s="145"/>
      <c r="Y27" s="145"/>
      <c r="Z27" s="145"/>
      <c r="AA27" s="145"/>
      <c r="AB27" s="146"/>
      <c r="AC27" s="145"/>
      <c r="AD27" s="145"/>
      <c r="AE27" s="146"/>
      <c r="AI27" s="1" t="s">
        <v>19</v>
      </c>
      <c r="AL27" s="35" t="str">
        <f t="shared" ref="AL27:AL85" si="2">AM27&amp;AN27</f>
        <v>Électricité (kWh)Algérie</v>
      </c>
      <c r="AM27" s="2" t="s">
        <v>242</v>
      </c>
      <c r="AN27" s="2" t="s">
        <v>312</v>
      </c>
      <c r="AO27" s="9" t="s">
        <v>37</v>
      </c>
      <c r="AP27" s="15">
        <v>0.64400000000000002</v>
      </c>
    </row>
    <row r="28" spans="2:43" x14ac:dyDescent="0.25">
      <c r="B28" s="144"/>
      <c r="C28" s="144"/>
      <c r="D28" s="144"/>
      <c r="E28" s="144"/>
      <c r="F28" s="145"/>
      <c r="G28" s="145"/>
      <c r="H28" s="145"/>
      <c r="I28" s="145"/>
      <c r="J28" s="145"/>
      <c r="K28" s="145"/>
      <c r="L28" s="145"/>
      <c r="M28" s="145"/>
      <c r="N28" s="145"/>
      <c r="O28" s="146"/>
      <c r="P28" s="145"/>
      <c r="Q28" s="145"/>
      <c r="R28" s="146"/>
      <c r="S28" s="146"/>
      <c r="T28" s="145"/>
      <c r="U28" s="145"/>
      <c r="V28" s="145"/>
      <c r="W28" s="145"/>
      <c r="X28" s="145"/>
      <c r="Y28" s="145"/>
      <c r="Z28" s="145"/>
      <c r="AA28" s="145"/>
      <c r="AB28" s="146"/>
      <c r="AC28" s="145"/>
      <c r="AD28" s="145"/>
      <c r="AE28" s="146"/>
      <c r="AL28" s="35" t="str">
        <f t="shared" si="2"/>
        <v>Électricité (kWh)Allemagne</v>
      </c>
      <c r="AM28" s="2" t="s">
        <v>242</v>
      </c>
      <c r="AN28" s="2" t="s">
        <v>267</v>
      </c>
      <c r="AO28" s="9" t="s">
        <v>37</v>
      </c>
      <c r="AP28" s="15">
        <v>0.63500000000000001</v>
      </c>
    </row>
    <row r="29" spans="2:43" x14ac:dyDescent="0.25">
      <c r="B29" s="144"/>
      <c r="C29" s="144"/>
      <c r="D29" s="144"/>
      <c r="E29" s="144"/>
      <c r="F29" s="145"/>
      <c r="G29" s="145"/>
      <c r="H29" s="145"/>
      <c r="I29" s="145"/>
      <c r="J29" s="145"/>
      <c r="K29" s="145"/>
      <c r="L29" s="145"/>
      <c r="M29" s="145"/>
      <c r="N29" s="145"/>
      <c r="O29" s="146"/>
      <c r="P29" s="145"/>
      <c r="Q29" s="145"/>
      <c r="R29" s="146"/>
      <c r="S29" s="146"/>
      <c r="T29" s="145"/>
      <c r="U29" s="145"/>
      <c r="V29" s="145"/>
      <c r="W29" s="145"/>
      <c r="X29" s="145"/>
      <c r="Y29" s="145"/>
      <c r="Z29" s="145"/>
      <c r="AA29" s="145"/>
      <c r="AB29" s="146"/>
      <c r="AC29" s="145"/>
      <c r="AD29" s="145"/>
      <c r="AE29" s="146"/>
      <c r="AL29" s="35" t="str">
        <f t="shared" si="2"/>
        <v>Électricité (kWh)Arabie Saoudite</v>
      </c>
      <c r="AM29" s="2" t="s">
        <v>242</v>
      </c>
      <c r="AN29" s="2" t="s">
        <v>307</v>
      </c>
      <c r="AO29" s="9" t="s">
        <v>37</v>
      </c>
      <c r="AP29" s="105">
        <v>1.0740000000000001</v>
      </c>
    </row>
    <row r="30" spans="2:43" x14ac:dyDescent="0.25">
      <c r="B30" s="144"/>
      <c r="C30" s="144"/>
      <c r="D30" s="144"/>
      <c r="E30" s="144"/>
      <c r="F30" s="145"/>
      <c r="G30" s="145"/>
      <c r="H30" s="145"/>
      <c r="I30" s="145"/>
      <c r="J30" s="145"/>
      <c r="K30" s="145"/>
      <c r="L30" s="145"/>
      <c r="M30" s="145"/>
      <c r="N30" s="145"/>
      <c r="O30" s="146"/>
      <c r="P30" s="145"/>
      <c r="Q30" s="145"/>
      <c r="R30" s="146"/>
      <c r="S30" s="146"/>
      <c r="T30" s="145"/>
      <c r="U30" s="145"/>
      <c r="V30" s="145"/>
      <c r="W30" s="145"/>
      <c r="X30" s="145"/>
      <c r="Y30" s="145"/>
      <c r="Z30" s="145"/>
      <c r="AA30" s="145"/>
      <c r="AB30" s="146"/>
      <c r="AC30" s="145"/>
      <c r="AD30" s="145"/>
      <c r="AE30" s="146"/>
      <c r="AL30" s="35" t="str">
        <f t="shared" si="2"/>
        <v>Électricité (kWh)Autriche</v>
      </c>
      <c r="AM30" s="2" t="s">
        <v>242</v>
      </c>
      <c r="AN30" s="2" t="s">
        <v>258</v>
      </c>
      <c r="AO30" s="9" t="s">
        <v>37</v>
      </c>
      <c r="AP30" s="15">
        <v>0.314</v>
      </c>
    </row>
    <row r="31" spans="2:43" x14ac:dyDescent="0.25">
      <c r="B31" s="144"/>
      <c r="C31" s="144"/>
      <c r="D31" s="144"/>
      <c r="E31" s="144"/>
      <c r="F31" s="145"/>
      <c r="G31" s="145"/>
      <c r="H31" s="145"/>
      <c r="I31" s="145"/>
      <c r="J31" s="145"/>
      <c r="K31" s="145"/>
      <c r="L31" s="145"/>
      <c r="M31" s="145"/>
      <c r="N31" s="145"/>
      <c r="O31" s="146"/>
      <c r="P31" s="145"/>
      <c r="Q31" s="145"/>
      <c r="R31" s="146"/>
      <c r="S31" s="146"/>
      <c r="T31" s="145"/>
      <c r="U31" s="145"/>
      <c r="V31" s="145"/>
      <c r="W31" s="145"/>
      <c r="X31" s="145"/>
      <c r="Y31" s="145"/>
      <c r="Z31" s="145"/>
      <c r="AA31" s="145"/>
      <c r="AB31" s="146"/>
      <c r="AC31" s="145"/>
      <c r="AD31" s="145"/>
      <c r="AE31" s="146"/>
      <c r="AL31" s="35" t="str">
        <f t="shared" si="2"/>
        <v>Électricité (kWh)Belgique</v>
      </c>
      <c r="AM31" s="2" t="s">
        <v>242</v>
      </c>
      <c r="AN31" s="2" t="s">
        <v>260</v>
      </c>
      <c r="AO31" s="9" t="s">
        <v>37</v>
      </c>
      <c r="AP31" s="15">
        <v>0.25900000000000001</v>
      </c>
    </row>
    <row r="32" spans="2:43" x14ac:dyDescent="0.25">
      <c r="B32" s="144"/>
      <c r="C32" s="144"/>
      <c r="D32" s="144"/>
      <c r="E32" s="144"/>
      <c r="F32" s="145"/>
      <c r="G32" s="145"/>
      <c r="H32" s="145"/>
      <c r="I32" s="145"/>
      <c r="J32" s="145"/>
      <c r="K32" s="145"/>
      <c r="L32" s="145"/>
      <c r="M32" s="145"/>
      <c r="N32" s="145"/>
      <c r="O32" s="146"/>
      <c r="P32" s="145"/>
      <c r="Q32" s="145"/>
      <c r="R32" s="146"/>
      <c r="S32" s="146"/>
      <c r="T32" s="145"/>
      <c r="U32" s="145"/>
      <c r="V32" s="145"/>
      <c r="W32" s="145"/>
      <c r="X32" s="145"/>
      <c r="Y32" s="145"/>
      <c r="Z32" s="145"/>
      <c r="AA32" s="145"/>
      <c r="AB32" s="146"/>
      <c r="AC32" s="145"/>
      <c r="AD32" s="145"/>
      <c r="AE32" s="146"/>
      <c r="AL32" s="35" t="str">
        <f t="shared" si="2"/>
        <v>Électricité (kWh)Brésil</v>
      </c>
      <c r="AM32" s="2" t="s">
        <v>242</v>
      </c>
      <c r="AN32" s="2" t="s">
        <v>262</v>
      </c>
      <c r="AO32" s="9" t="s">
        <v>37</v>
      </c>
      <c r="AP32" s="104">
        <v>0.25</v>
      </c>
    </row>
    <row r="33" spans="2:42" x14ac:dyDescent="0.25">
      <c r="B33" s="144"/>
      <c r="C33" s="144"/>
      <c r="D33" s="144"/>
      <c r="E33" s="144"/>
      <c r="F33" s="145"/>
      <c r="G33" s="145"/>
      <c r="H33" s="145"/>
      <c r="I33" s="145"/>
      <c r="J33" s="145"/>
      <c r="K33" s="145"/>
      <c r="L33" s="145"/>
      <c r="M33" s="145"/>
      <c r="N33" s="145"/>
      <c r="O33" s="146"/>
      <c r="P33" s="145"/>
      <c r="Q33" s="145"/>
      <c r="R33" s="146"/>
      <c r="S33" s="146"/>
      <c r="T33" s="145"/>
      <c r="U33" s="145"/>
      <c r="V33" s="145"/>
      <c r="W33" s="145"/>
      <c r="X33" s="145"/>
      <c r="Y33" s="145"/>
      <c r="Z33" s="145"/>
      <c r="AA33" s="145"/>
      <c r="AB33" s="146"/>
      <c r="AC33" s="145"/>
      <c r="AD33" s="145"/>
      <c r="AE33" s="146"/>
      <c r="AL33" s="35" t="str">
        <f t="shared" si="2"/>
        <v>Électricité (kWh)Bulgarie</v>
      </c>
      <c r="AM33" s="2" t="s">
        <v>242</v>
      </c>
      <c r="AN33" s="2" t="s">
        <v>261</v>
      </c>
      <c r="AO33" s="9" t="s">
        <v>37</v>
      </c>
      <c r="AP33" s="15">
        <v>0.63400000000000001</v>
      </c>
    </row>
    <row r="34" spans="2:42" x14ac:dyDescent="0.25">
      <c r="B34" s="144"/>
      <c r="C34" s="144"/>
      <c r="D34" s="144"/>
      <c r="E34" s="144"/>
      <c r="F34" s="145"/>
      <c r="G34" s="145"/>
      <c r="H34" s="145"/>
      <c r="I34" s="145"/>
      <c r="J34" s="145"/>
      <c r="K34" s="145"/>
      <c r="L34" s="145"/>
      <c r="M34" s="145"/>
      <c r="N34" s="145"/>
      <c r="O34" s="146"/>
      <c r="P34" s="145"/>
      <c r="Q34" s="145"/>
      <c r="R34" s="146"/>
      <c r="S34" s="146"/>
      <c r="T34" s="145"/>
      <c r="U34" s="145"/>
      <c r="V34" s="145"/>
      <c r="W34" s="145"/>
      <c r="X34" s="145"/>
      <c r="Y34" s="145"/>
      <c r="Z34" s="145"/>
      <c r="AA34" s="145"/>
      <c r="AB34" s="146"/>
      <c r="AC34" s="145"/>
      <c r="AD34" s="145"/>
      <c r="AE34" s="146"/>
      <c r="AL34" s="35" t="str">
        <f t="shared" si="2"/>
        <v>Électricité (kWh)Canada</v>
      </c>
      <c r="AM34" s="2" t="s">
        <v>242</v>
      </c>
      <c r="AN34" s="2" t="s">
        <v>263</v>
      </c>
      <c r="AO34" s="9" t="s">
        <v>37</v>
      </c>
      <c r="AP34" s="15">
        <v>0.19900000000000001</v>
      </c>
    </row>
    <row r="35" spans="2:42" x14ac:dyDescent="0.25">
      <c r="B35" s="144"/>
      <c r="C35" s="144"/>
      <c r="D35" s="144"/>
      <c r="E35" s="144"/>
      <c r="F35" s="145"/>
      <c r="G35" s="145"/>
      <c r="H35" s="145"/>
      <c r="I35" s="145"/>
      <c r="J35" s="145"/>
      <c r="K35" s="145"/>
      <c r="L35" s="145"/>
      <c r="M35" s="145"/>
      <c r="N35" s="145"/>
      <c r="O35" s="146"/>
      <c r="P35" s="145"/>
      <c r="Q35" s="145"/>
      <c r="R35" s="146"/>
      <c r="S35" s="146"/>
      <c r="T35" s="145"/>
      <c r="U35" s="145"/>
      <c r="V35" s="145"/>
      <c r="W35" s="145"/>
      <c r="X35" s="145"/>
      <c r="Y35" s="145"/>
      <c r="Z35" s="145"/>
      <c r="AA35" s="145"/>
      <c r="AB35" s="146"/>
      <c r="AC35" s="145"/>
      <c r="AD35" s="145"/>
      <c r="AE35" s="146"/>
      <c r="AL35" s="35" t="str">
        <f t="shared" si="2"/>
        <v>Électricité (kWh)Chine</v>
      </c>
      <c r="AM35" s="2" t="s">
        <v>242</v>
      </c>
      <c r="AN35" s="2" t="s">
        <v>265</v>
      </c>
      <c r="AO35" s="9" t="s">
        <v>37</v>
      </c>
      <c r="AP35" s="15">
        <v>1.024</v>
      </c>
    </row>
    <row r="36" spans="2:42" x14ac:dyDescent="0.25">
      <c r="B36" s="144"/>
      <c r="C36" s="144"/>
      <c r="D36" s="144"/>
      <c r="E36" s="144"/>
      <c r="F36" s="145"/>
      <c r="G36" s="145"/>
      <c r="H36" s="145"/>
      <c r="I36" s="145"/>
      <c r="J36" s="145"/>
      <c r="K36" s="145"/>
      <c r="L36" s="145"/>
      <c r="M36" s="145"/>
      <c r="N36" s="145"/>
      <c r="O36" s="146"/>
      <c r="P36" s="145"/>
      <c r="Q36" s="145"/>
      <c r="R36" s="146"/>
      <c r="S36" s="146"/>
      <c r="T36" s="145"/>
      <c r="U36" s="145"/>
      <c r="V36" s="145"/>
      <c r="W36" s="145"/>
      <c r="X36" s="145"/>
      <c r="Y36" s="145"/>
      <c r="Z36" s="145"/>
      <c r="AA36" s="145"/>
      <c r="AB36" s="146"/>
      <c r="AC36" s="145"/>
      <c r="AD36" s="145"/>
      <c r="AE36" s="146"/>
      <c r="AL36" s="35" t="str">
        <f t="shared" si="2"/>
        <v>Électricité (kWh)Chypre</v>
      </c>
      <c r="AM36" s="2" t="s">
        <v>242</v>
      </c>
      <c r="AN36" s="2" t="s">
        <v>266</v>
      </c>
      <c r="AO36" s="9" t="s">
        <v>37</v>
      </c>
      <c r="AP36" s="15">
        <v>1.0449999999999999</v>
      </c>
    </row>
    <row r="37" spans="2:42" x14ac:dyDescent="0.25">
      <c r="B37" s="144"/>
      <c r="C37" s="144"/>
      <c r="D37" s="144"/>
      <c r="E37" s="144"/>
      <c r="F37" s="145"/>
      <c r="G37" s="145"/>
      <c r="H37" s="145"/>
      <c r="I37" s="145"/>
      <c r="J37" s="145"/>
      <c r="K37" s="145"/>
      <c r="L37" s="145"/>
      <c r="M37" s="145"/>
      <c r="N37" s="145"/>
      <c r="O37" s="146"/>
      <c r="P37" s="145"/>
      <c r="Q37" s="145"/>
      <c r="R37" s="146"/>
      <c r="S37" s="146"/>
      <c r="T37" s="145"/>
      <c r="U37" s="145"/>
      <c r="V37" s="145"/>
      <c r="W37" s="145"/>
      <c r="X37" s="145"/>
      <c r="Y37" s="145"/>
      <c r="Z37" s="145"/>
      <c r="AA37" s="145"/>
      <c r="AB37" s="146"/>
      <c r="AC37" s="145"/>
      <c r="AD37" s="145"/>
      <c r="AE37" s="146"/>
      <c r="AL37" s="35" t="str">
        <f t="shared" si="2"/>
        <v>Électricité (kWh)Corée du Sud</v>
      </c>
      <c r="AM37" s="2" t="s">
        <v>242</v>
      </c>
      <c r="AN37" s="2" t="s">
        <v>282</v>
      </c>
      <c r="AO37" s="9" t="s">
        <v>37</v>
      </c>
      <c r="AP37" s="15">
        <v>0.63600000000000001</v>
      </c>
    </row>
    <row r="38" spans="2:42" x14ac:dyDescent="0.25">
      <c r="B38" s="144"/>
      <c r="C38" s="144"/>
      <c r="D38" s="144"/>
      <c r="E38" s="144"/>
      <c r="F38" s="145"/>
      <c r="G38" s="145"/>
      <c r="H38" s="145"/>
      <c r="I38" s="145"/>
      <c r="J38" s="145"/>
      <c r="K38" s="145"/>
      <c r="L38" s="145"/>
      <c r="M38" s="145"/>
      <c r="N38" s="145"/>
      <c r="O38" s="146"/>
      <c r="P38" s="145"/>
      <c r="Q38" s="145"/>
      <c r="R38" s="146"/>
      <c r="S38" s="146"/>
      <c r="T38" s="145"/>
      <c r="U38" s="145"/>
      <c r="V38" s="145"/>
      <c r="W38" s="145"/>
      <c r="X38" s="145"/>
      <c r="Y38" s="145"/>
      <c r="Z38" s="145"/>
      <c r="AA38" s="145"/>
      <c r="AB38" s="146"/>
      <c r="AC38" s="145"/>
      <c r="AD38" s="145"/>
      <c r="AE38" s="146"/>
      <c r="AL38" s="35" t="str">
        <f t="shared" si="2"/>
        <v>Électricité (kWh)Croatie</v>
      </c>
      <c r="AM38" s="2" t="s">
        <v>242</v>
      </c>
      <c r="AN38" s="2" t="s">
        <v>275</v>
      </c>
      <c r="AO38" s="9" t="s">
        <v>37</v>
      </c>
      <c r="AP38" s="104">
        <v>0.38</v>
      </c>
    </row>
    <row r="39" spans="2:42" x14ac:dyDescent="0.25">
      <c r="B39" s="144"/>
      <c r="C39" s="144"/>
      <c r="D39" s="144"/>
      <c r="E39" s="144"/>
      <c r="F39" s="145"/>
      <c r="G39" s="145"/>
      <c r="H39" s="145"/>
      <c r="I39" s="145"/>
      <c r="J39" s="145"/>
      <c r="K39" s="145"/>
      <c r="L39" s="145"/>
      <c r="M39" s="145"/>
      <c r="N39" s="145"/>
      <c r="O39" s="146"/>
      <c r="P39" s="145"/>
      <c r="Q39" s="145"/>
      <c r="R39" s="146"/>
      <c r="S39" s="146"/>
      <c r="T39" s="145"/>
      <c r="U39" s="145"/>
      <c r="V39" s="145"/>
      <c r="W39" s="145"/>
      <c r="X39" s="145"/>
      <c r="Y39" s="145"/>
      <c r="Z39" s="145"/>
      <c r="AA39" s="145"/>
      <c r="AB39" s="146"/>
      <c r="AC39" s="145"/>
      <c r="AD39" s="145"/>
      <c r="AE39" s="146"/>
      <c r="AL39" s="35" t="str">
        <f t="shared" si="2"/>
        <v>Électricité (kWh)Danemark</v>
      </c>
      <c r="AM39" s="2" t="s">
        <v>242</v>
      </c>
      <c r="AN39" s="2" t="s">
        <v>268</v>
      </c>
      <c r="AO39" s="9" t="s">
        <v>37</v>
      </c>
      <c r="AP39" s="15">
        <v>0.371</v>
      </c>
    </row>
    <row r="40" spans="2:42" x14ac:dyDescent="0.25">
      <c r="B40" s="144"/>
      <c r="C40" s="144"/>
      <c r="D40" s="144"/>
      <c r="E40" s="144"/>
      <c r="F40" s="145"/>
      <c r="G40" s="145"/>
      <c r="H40" s="145"/>
      <c r="I40" s="145"/>
      <c r="J40" s="145"/>
      <c r="K40" s="145"/>
      <c r="L40" s="145"/>
      <c r="M40" s="145"/>
      <c r="N40" s="145"/>
      <c r="O40" s="146"/>
      <c r="P40" s="145"/>
      <c r="Q40" s="145"/>
      <c r="R40" s="146"/>
      <c r="S40" s="146"/>
      <c r="T40" s="145"/>
      <c r="U40" s="145"/>
      <c r="V40" s="145"/>
      <c r="W40" s="145"/>
      <c r="X40" s="145"/>
      <c r="Y40" s="145"/>
      <c r="Z40" s="145"/>
      <c r="AA40" s="145"/>
      <c r="AB40" s="146"/>
      <c r="AC40" s="145"/>
      <c r="AD40" s="145"/>
      <c r="AE40" s="146"/>
      <c r="AL40" s="35" t="str">
        <f t="shared" si="2"/>
        <v>Électricité (kWh)Égypte</v>
      </c>
      <c r="AM40" s="2" t="s">
        <v>242</v>
      </c>
      <c r="AN40" s="2" t="s">
        <v>313</v>
      </c>
      <c r="AO40" s="9" t="s">
        <v>37</v>
      </c>
      <c r="AP40" s="15">
        <v>0.57699999999999996</v>
      </c>
    </row>
    <row r="41" spans="2:42" x14ac:dyDescent="0.25">
      <c r="B41" s="144"/>
      <c r="C41" s="144"/>
      <c r="D41" s="144"/>
      <c r="E41" s="144"/>
      <c r="F41" s="145"/>
      <c r="G41" s="145"/>
      <c r="H41" s="145"/>
      <c r="I41" s="145"/>
      <c r="J41" s="145"/>
      <c r="K41" s="145"/>
      <c r="L41" s="145"/>
      <c r="M41" s="145"/>
      <c r="N41" s="145"/>
      <c r="O41" s="146"/>
      <c r="P41" s="145"/>
      <c r="Q41" s="145"/>
      <c r="R41" s="146"/>
      <c r="S41" s="146"/>
      <c r="T41" s="145"/>
      <c r="U41" s="145"/>
      <c r="V41" s="145"/>
      <c r="W41" s="145"/>
      <c r="X41" s="145"/>
      <c r="Y41" s="145"/>
      <c r="Z41" s="145"/>
      <c r="AA41" s="145"/>
      <c r="AB41" s="146"/>
      <c r="AC41" s="145"/>
      <c r="AD41" s="145"/>
      <c r="AE41" s="146"/>
      <c r="AL41" s="35" t="str">
        <f t="shared" si="2"/>
        <v>Électricité (kWh)Émirats Arabes Unis</v>
      </c>
      <c r="AM41" s="2" t="s">
        <v>242</v>
      </c>
      <c r="AN41" s="2" t="s">
        <v>257</v>
      </c>
      <c r="AO41" s="9" t="s">
        <v>37</v>
      </c>
      <c r="AP41" s="15">
        <v>0.53500000000000003</v>
      </c>
    </row>
    <row r="42" spans="2:42" x14ac:dyDescent="0.25">
      <c r="B42" s="144"/>
      <c r="C42" s="144"/>
      <c r="D42" s="144"/>
      <c r="E42" s="144"/>
      <c r="F42" s="145"/>
      <c r="G42" s="145"/>
      <c r="H42" s="145"/>
      <c r="I42" s="145"/>
      <c r="J42" s="145"/>
      <c r="K42" s="145"/>
      <c r="L42" s="145"/>
      <c r="M42" s="145"/>
      <c r="N42" s="145"/>
      <c r="O42" s="146"/>
      <c r="P42" s="145"/>
      <c r="Q42" s="145"/>
      <c r="R42" s="146"/>
      <c r="S42" s="146"/>
      <c r="T42" s="145"/>
      <c r="U42" s="145"/>
      <c r="V42" s="145"/>
      <c r="W42" s="145"/>
      <c r="X42" s="145"/>
      <c r="Y42" s="145"/>
      <c r="Z42" s="145"/>
      <c r="AA42" s="145"/>
      <c r="AB42" s="146"/>
      <c r="AC42" s="145"/>
      <c r="AD42" s="145"/>
      <c r="AE42" s="146"/>
      <c r="AL42" s="35" t="str">
        <f t="shared" si="2"/>
        <v>Électricité (kWh)Espagne</v>
      </c>
      <c r="AM42" s="2" t="s">
        <v>242</v>
      </c>
      <c r="AN42" s="2" t="s">
        <v>270</v>
      </c>
      <c r="AO42" s="9" t="s">
        <v>37</v>
      </c>
      <c r="AP42" s="15">
        <v>0.33700000000000002</v>
      </c>
    </row>
    <row r="43" spans="2:42" x14ac:dyDescent="0.25">
      <c r="B43" s="144"/>
      <c r="C43" s="144"/>
      <c r="D43" s="144"/>
      <c r="E43" s="144"/>
      <c r="F43" s="145"/>
      <c r="G43" s="145"/>
      <c r="H43" s="145"/>
      <c r="I43" s="145"/>
      <c r="J43" s="145"/>
      <c r="K43" s="145"/>
      <c r="L43" s="145"/>
      <c r="M43" s="145"/>
      <c r="N43" s="145"/>
      <c r="O43" s="146"/>
      <c r="P43" s="145"/>
      <c r="Q43" s="145"/>
      <c r="R43" s="146"/>
      <c r="S43" s="146"/>
      <c r="T43" s="145"/>
      <c r="U43" s="145"/>
      <c r="V43" s="145"/>
      <c r="W43" s="145"/>
      <c r="X43" s="145"/>
      <c r="Y43" s="145"/>
      <c r="Z43" s="145"/>
      <c r="AA43" s="145"/>
      <c r="AB43" s="146"/>
      <c r="AC43" s="145"/>
      <c r="AD43" s="145"/>
      <c r="AE43" s="146"/>
      <c r="AL43" s="35" t="str">
        <f t="shared" si="2"/>
        <v>Électricité (kWh)Estonie</v>
      </c>
      <c r="AM43" s="2" t="s">
        <v>242</v>
      </c>
      <c r="AN43" s="2" t="s">
        <v>269</v>
      </c>
      <c r="AO43" s="9" t="s">
        <v>37</v>
      </c>
      <c r="AP43" s="15">
        <v>0.88100000000000001</v>
      </c>
    </row>
    <row r="44" spans="2:42" x14ac:dyDescent="0.25">
      <c r="B44" s="144"/>
      <c r="C44" s="144"/>
      <c r="D44" s="144"/>
      <c r="E44" s="144"/>
      <c r="F44" s="145"/>
      <c r="G44" s="145"/>
      <c r="H44" s="145"/>
      <c r="I44" s="145"/>
      <c r="J44" s="145"/>
      <c r="K44" s="145"/>
      <c r="L44" s="145"/>
      <c r="M44" s="145"/>
      <c r="N44" s="145"/>
      <c r="O44" s="146"/>
      <c r="P44" s="145"/>
      <c r="Q44" s="145"/>
      <c r="R44" s="146"/>
      <c r="S44" s="146"/>
      <c r="T44" s="145"/>
      <c r="U44" s="145"/>
      <c r="V44" s="145"/>
      <c r="W44" s="145"/>
      <c r="X44" s="145"/>
      <c r="Y44" s="145"/>
      <c r="Z44" s="145"/>
      <c r="AA44" s="145"/>
      <c r="AB44" s="146"/>
      <c r="AC44" s="145"/>
      <c r="AD44" s="145"/>
      <c r="AE44" s="146"/>
      <c r="AL44" s="35" t="str">
        <f t="shared" si="2"/>
        <v>Électricité (kWh)États-Unis</v>
      </c>
      <c r="AM44" s="2" t="s">
        <v>242</v>
      </c>
      <c r="AN44" s="2" t="s">
        <v>305</v>
      </c>
      <c r="AO44" s="9" t="s">
        <v>37</v>
      </c>
      <c r="AP44" s="15">
        <v>0.66900000000000004</v>
      </c>
    </row>
    <row r="45" spans="2:42" x14ac:dyDescent="0.25">
      <c r="B45" s="144"/>
      <c r="C45" s="144"/>
      <c r="D45" s="144"/>
      <c r="E45" s="144"/>
      <c r="F45" s="145"/>
      <c r="G45" s="145"/>
      <c r="H45" s="145"/>
      <c r="I45" s="145"/>
      <c r="J45" s="145"/>
      <c r="K45" s="145"/>
      <c r="L45" s="145"/>
      <c r="M45" s="145"/>
      <c r="N45" s="145"/>
      <c r="O45" s="146"/>
      <c r="P45" s="145"/>
      <c r="Q45" s="145"/>
      <c r="R45" s="146"/>
      <c r="S45" s="146"/>
      <c r="T45" s="145"/>
      <c r="U45" s="145"/>
      <c r="V45" s="145"/>
      <c r="W45" s="145"/>
      <c r="X45" s="145"/>
      <c r="Y45" s="145"/>
      <c r="Z45" s="145"/>
      <c r="AA45" s="145"/>
      <c r="AB45" s="146"/>
      <c r="AC45" s="145"/>
      <c r="AD45" s="145"/>
      <c r="AE45" s="146"/>
      <c r="AL45" s="35" t="str">
        <f t="shared" si="2"/>
        <v>Électricité (kWh)Finlande</v>
      </c>
      <c r="AM45" s="2" t="s">
        <v>242</v>
      </c>
      <c r="AN45" s="2" t="s">
        <v>271</v>
      </c>
      <c r="AO45" s="9" t="s">
        <v>37</v>
      </c>
      <c r="AP45" s="15">
        <v>0.23799999999999999</v>
      </c>
    </row>
    <row r="46" spans="2:42" x14ac:dyDescent="0.25">
      <c r="AL46" s="35" t="str">
        <f t="shared" si="2"/>
        <v>Électricité (kWh)France</v>
      </c>
      <c r="AM46" s="2" t="s">
        <v>242</v>
      </c>
      <c r="AN46" s="2" t="s">
        <v>256</v>
      </c>
      <c r="AO46" s="9" t="s">
        <v>37</v>
      </c>
      <c r="AP46" s="22">
        <v>5.1999999999999998E-2</v>
      </c>
    </row>
    <row r="47" spans="2:42" x14ac:dyDescent="0.25">
      <c r="B47" s="34" t="s">
        <v>101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L47" s="35" t="str">
        <f t="shared" si="2"/>
        <v>Électricité (kWh)Grèce</v>
      </c>
      <c r="AM47" s="2" t="s">
        <v>242</v>
      </c>
      <c r="AN47" s="2" t="s">
        <v>274</v>
      </c>
      <c r="AO47" s="9" t="s">
        <v>37</v>
      </c>
      <c r="AP47" s="15">
        <v>0.96099999999999997</v>
      </c>
    </row>
    <row r="48" spans="2:42" x14ac:dyDescent="0.25">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L48" s="35" t="str">
        <f t="shared" si="2"/>
        <v>Électricité (kWh)Hongrie</v>
      </c>
      <c r="AM48" s="2" t="s">
        <v>242</v>
      </c>
      <c r="AN48" s="2" t="s">
        <v>276</v>
      </c>
      <c r="AO48" s="9" t="s">
        <v>37</v>
      </c>
      <c r="AP48" s="15">
        <v>0.46400000000000002</v>
      </c>
    </row>
    <row r="49" spans="2:42" x14ac:dyDescent="0.25">
      <c r="B49" s="34" t="s">
        <v>102</v>
      </c>
      <c r="C49" s="34"/>
      <c r="D49" s="34"/>
      <c r="E49" s="34"/>
      <c r="F49" s="34"/>
      <c r="G49" s="34"/>
      <c r="H49" s="34"/>
      <c r="I49" s="34"/>
      <c r="J49" s="34"/>
      <c r="K49" s="34" t="s">
        <v>105</v>
      </c>
      <c r="L49" s="34"/>
      <c r="M49" s="34"/>
      <c r="N49" s="34"/>
      <c r="O49" s="34"/>
      <c r="P49" s="34"/>
      <c r="Q49" s="34"/>
      <c r="R49" s="34"/>
      <c r="S49" s="34"/>
      <c r="T49" s="34"/>
      <c r="U49" s="34"/>
      <c r="V49" s="34"/>
      <c r="W49" s="34"/>
      <c r="X49" s="34"/>
      <c r="Y49" s="34"/>
      <c r="Z49" s="34"/>
      <c r="AA49" s="34"/>
      <c r="AB49" s="34"/>
      <c r="AC49" s="34"/>
      <c r="AD49" s="34"/>
      <c r="AE49" s="34"/>
      <c r="AL49" s="35" t="str">
        <f t="shared" si="2"/>
        <v>Électricité (kWh)Inde</v>
      </c>
      <c r="AM49" s="2" t="s">
        <v>242</v>
      </c>
      <c r="AN49" s="2" t="s">
        <v>278</v>
      </c>
      <c r="AO49" s="9" t="s">
        <v>37</v>
      </c>
      <c r="AP49" s="15">
        <v>1.39</v>
      </c>
    </row>
    <row r="50" spans="2:42" x14ac:dyDescent="0.25">
      <c r="B50" s="34" t="s">
        <v>103</v>
      </c>
      <c r="C50" s="34"/>
      <c r="D50" s="34"/>
      <c r="E50" s="34"/>
      <c r="F50" s="34"/>
      <c r="G50" s="34"/>
      <c r="H50" s="34"/>
      <c r="I50" s="34"/>
      <c r="J50" s="34"/>
      <c r="K50" s="34" t="s">
        <v>107</v>
      </c>
      <c r="L50" s="34"/>
      <c r="M50" s="34"/>
      <c r="N50" s="34"/>
      <c r="O50" s="34"/>
      <c r="P50" s="34"/>
      <c r="Q50" s="34"/>
      <c r="R50" s="34"/>
      <c r="S50" s="34"/>
      <c r="T50" s="34"/>
      <c r="U50" s="34"/>
      <c r="V50" s="34"/>
      <c r="W50" s="34"/>
      <c r="X50" s="34"/>
      <c r="Y50" s="34"/>
      <c r="Z50" s="34"/>
      <c r="AA50" s="34"/>
      <c r="AB50" s="34"/>
      <c r="AC50" s="34"/>
      <c r="AD50" s="34"/>
      <c r="AE50" s="34"/>
      <c r="AL50" s="35" t="str">
        <f t="shared" si="2"/>
        <v>Électricité (kWh)Irlande</v>
      </c>
      <c r="AM50" s="2" t="s">
        <v>242</v>
      </c>
      <c r="AN50" s="2" t="s">
        <v>277</v>
      </c>
      <c r="AO50" s="9" t="s">
        <v>37</v>
      </c>
      <c r="AP50" s="15">
        <v>0.52400000000000002</v>
      </c>
    </row>
    <row r="51" spans="2:42" x14ac:dyDescent="0.25">
      <c r="B51" s="34" t="s">
        <v>104</v>
      </c>
      <c r="C51" s="34"/>
      <c r="D51" s="34"/>
      <c r="E51" s="34"/>
      <c r="F51" s="34"/>
      <c r="G51" s="34"/>
      <c r="H51" s="34"/>
      <c r="I51" s="34"/>
      <c r="J51" s="34"/>
      <c r="K51" s="34" t="s">
        <v>106</v>
      </c>
      <c r="L51" s="34"/>
      <c r="M51" s="34"/>
      <c r="N51" s="34"/>
      <c r="O51" s="34"/>
      <c r="P51" s="34"/>
      <c r="Q51" s="34"/>
      <c r="R51" s="34"/>
      <c r="S51" s="34"/>
      <c r="T51" s="34"/>
      <c r="U51" s="34"/>
      <c r="V51" s="34"/>
      <c r="W51" s="34"/>
      <c r="X51" s="34"/>
      <c r="Y51" s="34"/>
      <c r="Z51" s="34"/>
      <c r="AA51" s="34"/>
      <c r="AB51" s="34"/>
      <c r="AC51" s="34"/>
      <c r="AD51" s="34"/>
      <c r="AE51" s="34"/>
      <c r="AL51" s="35" t="str">
        <f t="shared" si="2"/>
        <v>Électricité (kWh)Islande</v>
      </c>
      <c r="AM51" s="2" t="s">
        <v>242</v>
      </c>
      <c r="AN51" s="2" t="s">
        <v>279</v>
      </c>
      <c r="AO51" s="9" t="s">
        <v>37</v>
      </c>
      <c r="AP51" s="15">
        <v>6.5000000000000002E-2</v>
      </c>
    </row>
    <row r="52" spans="2:42" x14ac:dyDescent="0.25">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L52" s="35" t="str">
        <f t="shared" si="2"/>
        <v>Électricité (kWh)Italie</v>
      </c>
      <c r="AM52" s="2" t="s">
        <v>242</v>
      </c>
      <c r="AN52" s="2" t="s">
        <v>280</v>
      </c>
      <c r="AO52" s="9" t="s">
        <v>37</v>
      </c>
      <c r="AP52" s="15">
        <v>0.42599999999999999</v>
      </c>
    </row>
    <row r="53" spans="2:42" ht="13.5" thickBot="1" x14ac:dyDescent="0.3">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L53" s="35" t="str">
        <f t="shared" si="2"/>
        <v>Électricité (kWh)Japon</v>
      </c>
      <c r="AM53" s="2" t="s">
        <v>242</v>
      </c>
      <c r="AN53" s="2" t="s">
        <v>281</v>
      </c>
      <c r="AO53" s="9" t="s">
        <v>37</v>
      </c>
      <c r="AP53" s="15">
        <v>0.74299999999999999</v>
      </c>
    </row>
    <row r="54" spans="2:42" ht="13.5" thickTop="1" x14ac:dyDescent="0.25">
      <c r="B54" s="119"/>
      <c r="C54" s="119"/>
      <c r="D54" s="119"/>
      <c r="E54" s="119"/>
      <c r="F54" s="189" t="s">
        <v>318</v>
      </c>
      <c r="G54" s="189"/>
      <c r="H54" s="189"/>
      <c r="I54" s="189"/>
      <c r="J54" s="191" t="s">
        <v>249</v>
      </c>
      <c r="K54" s="228"/>
      <c r="L54" s="194" t="s">
        <v>52</v>
      </c>
      <c r="M54" s="195"/>
      <c r="N54" s="196"/>
      <c r="O54" s="34"/>
      <c r="P54" s="34"/>
      <c r="Q54" s="34"/>
      <c r="R54" s="34"/>
      <c r="S54" s="34"/>
      <c r="T54" s="34"/>
      <c r="U54" s="34"/>
      <c r="V54" s="34"/>
      <c r="W54" s="34"/>
      <c r="X54" s="34"/>
      <c r="Y54" s="34"/>
      <c r="Z54" s="34"/>
      <c r="AA54" s="34"/>
      <c r="AB54" s="34"/>
      <c r="AC54" s="34"/>
      <c r="AD54" s="34"/>
      <c r="AE54" s="34"/>
      <c r="AL54" s="35" t="str">
        <f t="shared" si="2"/>
        <v>Électricité (kWh)Jordanie</v>
      </c>
      <c r="AM54" s="2" t="s">
        <v>242</v>
      </c>
      <c r="AN54" s="2" t="s">
        <v>308</v>
      </c>
      <c r="AO54" s="9" t="s">
        <v>37</v>
      </c>
      <c r="AP54" s="15">
        <v>0.94699999999999995</v>
      </c>
    </row>
    <row r="55" spans="2:42" x14ac:dyDescent="0.25">
      <c r="B55" s="119"/>
      <c r="C55" s="119"/>
      <c r="D55" s="119"/>
      <c r="E55" s="119"/>
      <c r="F55" s="189" t="s">
        <v>38</v>
      </c>
      <c r="G55" s="189"/>
      <c r="H55" s="100" t="s">
        <v>39</v>
      </c>
      <c r="I55" s="189" t="s">
        <v>41</v>
      </c>
      <c r="J55" s="189"/>
      <c r="K55" s="193"/>
      <c r="L55" s="197"/>
      <c r="M55" s="198"/>
      <c r="N55" s="199"/>
      <c r="O55" s="34"/>
      <c r="P55" s="34"/>
      <c r="Q55" s="34"/>
      <c r="R55" s="34"/>
      <c r="S55" s="34"/>
      <c r="T55" s="34"/>
      <c r="U55" s="34"/>
      <c r="V55" s="34"/>
      <c r="W55" s="34"/>
      <c r="X55" s="34"/>
      <c r="Y55" s="34"/>
      <c r="Z55" s="34"/>
      <c r="AA55" s="34"/>
      <c r="AB55" s="34"/>
      <c r="AC55" s="34"/>
      <c r="AD55" s="34"/>
      <c r="AE55" s="34"/>
      <c r="AL55" s="35" t="str">
        <f t="shared" si="2"/>
        <v>Électricité (kWh)Lettonie</v>
      </c>
      <c r="AM55" s="2" t="s">
        <v>242</v>
      </c>
      <c r="AN55" s="2" t="s">
        <v>285</v>
      </c>
      <c r="AO55" s="9" t="s">
        <v>37</v>
      </c>
      <c r="AP55" s="15">
        <v>0.59899999999999998</v>
      </c>
    </row>
    <row r="56" spans="2:42" ht="76.5" x14ac:dyDescent="0.25">
      <c r="B56" s="37" t="s">
        <v>388</v>
      </c>
      <c r="C56" s="37" t="s">
        <v>231</v>
      </c>
      <c r="D56" s="37" t="s">
        <v>232</v>
      </c>
      <c r="E56" s="37" t="s">
        <v>234</v>
      </c>
      <c r="F56" s="36" t="s">
        <v>253</v>
      </c>
      <c r="G56" s="36" t="s">
        <v>48</v>
      </c>
      <c r="H56" s="36" t="s">
        <v>67</v>
      </c>
      <c r="I56" s="116" t="s">
        <v>317</v>
      </c>
      <c r="J56" s="36" t="s">
        <v>253</v>
      </c>
      <c r="K56" s="45" t="s">
        <v>319</v>
      </c>
      <c r="L56" s="47" t="s">
        <v>253</v>
      </c>
      <c r="M56" s="36" t="s">
        <v>54</v>
      </c>
      <c r="N56" s="48" t="s">
        <v>320</v>
      </c>
      <c r="O56" s="34"/>
      <c r="P56" s="34"/>
      <c r="Q56" s="34"/>
      <c r="R56" s="34"/>
      <c r="S56" s="34"/>
      <c r="T56" s="34"/>
      <c r="U56" s="34"/>
      <c r="V56" s="34"/>
      <c r="W56" s="34"/>
      <c r="X56" s="34"/>
      <c r="Y56" s="34"/>
      <c r="Z56" s="34"/>
      <c r="AA56" s="34"/>
      <c r="AB56" s="34"/>
      <c r="AC56" s="34"/>
      <c r="AD56" s="34"/>
      <c r="AE56" s="34"/>
      <c r="AL56" s="35" t="str">
        <f t="shared" si="2"/>
        <v>Électricité (kWh)Lituanie</v>
      </c>
      <c r="AM56" s="2" t="s">
        <v>242</v>
      </c>
      <c r="AN56" s="2" t="s">
        <v>283</v>
      </c>
      <c r="AO56" s="9" t="s">
        <v>37</v>
      </c>
      <c r="AP56" s="15">
        <v>0.626</v>
      </c>
    </row>
    <row r="57" spans="2:42" x14ac:dyDescent="0.25">
      <c r="B57" s="41">
        <f>B20</f>
        <v>0</v>
      </c>
      <c r="C57" s="41">
        <f t="shared" ref="C57:F57" si="3">C20</f>
        <v>0</v>
      </c>
      <c r="D57" s="41">
        <f t="shared" si="3"/>
        <v>0</v>
      </c>
      <c r="E57" s="41">
        <f t="shared" si="3"/>
        <v>0</v>
      </c>
      <c r="F57" s="59">
        <f t="shared" si="3"/>
        <v>0</v>
      </c>
      <c r="G57" s="59">
        <f t="shared" ref="G57:G82" si="4">IF($R$17="Oui",$G20*VLOOKUP(G$19,$AM$20:$AQ$23,4,FALSE)+$H20*VLOOKUP(H$19,$AM$20:$AQ$23,4,FALSE)+$I20*VLOOKUP(I$19,$AM$20:$AQ$23,4,FALSE)+$M20*VLOOKUP(M$19,$AM$20:$AQ$23,4,FALSE)+$N20*VLOOKUP(N$19,$AM$20:$AQ$23,4,FALSE)+$P20*VLOOKUP(P$19,$AM$20:$AQ$23,4,FALSE)+$Q20*VLOOKUP(Q$19,$AM$20:$AQ$23,4,FALSE),$F57*VLOOKUP($D57&amp;$E57,$AH$20:$AK$22,4,FALSE))</f>
        <v>0</v>
      </c>
      <c r="H57" s="59">
        <f>IF(OR($C57=0,$D57=0,$E57=0),0,IF($R$17="Oui",($J20+$K20+$L20+$O20+$R20)*VLOOKUP($C57,$AN$26:$AP$85,3,FALSE),$F57*VLOOKUP($D57&amp;$E57,$AH$20:$AK$22,4,FALSE)))</f>
        <v>0</v>
      </c>
      <c r="I57" s="59">
        <f t="shared" ref="I57:I82" si="5">IF($R$17="Oui",$G20*VLOOKUP(G$19,$AM$20:$AQ$23,3,FALSE)+$H20*VLOOKUP(H$19,$AM$20:$AQ$23,3,FALSE)+$I20*VLOOKUP(I$19,$AM$20:$AQ$23,3,FALSE)+$M20*VLOOKUP(M$19,$AM$20:$AQ$23,3,FALSE)+$N20*VLOOKUP(N$19,$AM$20:$AQ$23,3,FALSE)+$P20*VLOOKUP(P$19,$AM$20:$AQ$23,3,FALSE)+$Q20*VLOOKUP(Q$19,$AM$20:$AQ$23,3,FALSE),$F57*VLOOKUP($D57&amp;$E57,$AH$20:$AK$22,4,FALSE))</f>
        <v>0</v>
      </c>
      <c r="J57" s="59">
        <f>S20</f>
        <v>0</v>
      </c>
      <c r="K57" s="121">
        <f>IF(OR($C57=0,$D57=0,$E57=0),0,IF($AE$17="Oui",$T20*VLOOKUP(T$19,$AM$20:$AQ$23,5,FALSE)+$U20*VLOOKUP(U$19,$AM$20:$AQ$23,5,FALSE)+$V20*VLOOKUP(V$19,$AM$20:$AQ$23,5,FALSE)+$Z20*VLOOKUP(Z$19,$AM$20:$AQ$23,5,FALSE)+$AA20*VLOOKUP(AA$19,$AM$20:$AQ$23,5,FALSE)+$AC20*VLOOKUP(AC$19,$AM$20:$AQ$23,5,FALSE)+$AD20*VLOOKUP(AD$19,$AM$20:$AQ$23,5,FALSE)+($W20+$X20+$Y20+$AB20+$AE20)*VLOOKUP($C57,$AN$26:$AP$85,3,FALSE),$J57*VLOOKUP($D57&amp;$E57,$AH$20:$AK$22,4,FALSE)))</f>
        <v>0</v>
      </c>
      <c r="L57" s="122">
        <f>F57+J57</f>
        <v>0</v>
      </c>
      <c r="M57" s="59">
        <f>G57+H57+I57+K57</f>
        <v>0</v>
      </c>
      <c r="N57" s="49" t="e">
        <f>M57/L57</f>
        <v>#DIV/0!</v>
      </c>
      <c r="O57" s="34"/>
      <c r="P57" s="34"/>
      <c r="Q57" s="34"/>
      <c r="R57" s="34"/>
      <c r="S57" s="34"/>
      <c r="T57" s="34"/>
      <c r="U57" s="34"/>
      <c r="V57" s="34"/>
      <c r="W57" s="34"/>
      <c r="X57" s="34"/>
      <c r="Y57" s="34"/>
      <c r="Z57" s="34"/>
      <c r="AA57" s="34"/>
      <c r="AB57" s="34"/>
      <c r="AC57" s="34"/>
      <c r="AD57" s="34"/>
      <c r="AE57" s="34"/>
      <c r="AL57" s="35" t="str">
        <f t="shared" si="2"/>
        <v>Électricité (kWh)Luxembourg</v>
      </c>
      <c r="AM57" s="2" t="s">
        <v>242</v>
      </c>
      <c r="AN57" s="2" t="s">
        <v>284</v>
      </c>
      <c r="AO57" s="9" t="s">
        <v>37</v>
      </c>
      <c r="AP57" s="15">
        <v>0.55600000000000005</v>
      </c>
    </row>
    <row r="58" spans="2:42" x14ac:dyDescent="0.25">
      <c r="B58" s="41">
        <f t="shared" ref="B58:F58" si="6">B21</f>
        <v>0</v>
      </c>
      <c r="C58" s="41">
        <f t="shared" si="6"/>
        <v>0</v>
      </c>
      <c r="D58" s="41">
        <f t="shared" si="6"/>
        <v>0</v>
      </c>
      <c r="E58" s="41">
        <f t="shared" si="6"/>
        <v>0</v>
      </c>
      <c r="F58" s="59">
        <f t="shared" si="6"/>
        <v>0</v>
      </c>
      <c r="G58" s="59">
        <f t="shared" si="4"/>
        <v>0</v>
      </c>
      <c r="H58" s="59">
        <f t="shared" ref="H58:H82" si="7">IF(OR($C58=0,$D58=0,$E58=0),0,IF($R$17="Oui",($J21+$K21+$L21+$O21+$R21)*VLOOKUP($C58,$AN$26:$AP$85,3,FALSE),$F58*VLOOKUP($D58&amp;$E58,$AH$20:$AK$22,4,FALSE)))</f>
        <v>0</v>
      </c>
      <c r="I58" s="59">
        <f t="shared" si="5"/>
        <v>0</v>
      </c>
      <c r="J58" s="59">
        <f t="shared" ref="J58:J82" si="8">S21</f>
        <v>0</v>
      </c>
      <c r="K58" s="121">
        <f t="shared" ref="K58:K82" si="9">IF(OR($C58=0,$D58=0,$E58=0),0,IF($AE$17="Oui",$T21*VLOOKUP(T$19,$AM$20:$AQ$23,5,FALSE)+$U21*VLOOKUP(U$19,$AM$20:$AQ$23,5,FALSE)+$V21*VLOOKUP(V$19,$AM$20:$AQ$23,5,FALSE)+$Z21*VLOOKUP(Z$19,$AM$20:$AQ$23,5,FALSE)+$AA21*VLOOKUP(AA$19,$AM$20:$AQ$23,5,FALSE)+$AC21*VLOOKUP(AC$19,$AM$20:$AQ$23,5,FALSE)+$AD21*VLOOKUP(AD$19,$AM$20:$AQ$23,5,FALSE)+($W21+$X21+$Y21+$AB21+$AE21)*VLOOKUP($C58,$AN$26:$AP$85,3,FALSE),$J58*VLOOKUP($D58&amp;$E58,$AH$20:$AK$22,4,FALSE)))</f>
        <v>0</v>
      </c>
      <c r="L58" s="122">
        <f t="shared" ref="L58:L82" si="10">F58+J58</f>
        <v>0</v>
      </c>
      <c r="M58" s="59">
        <f t="shared" ref="M58:M82" si="11">G58+H58+I58+K58</f>
        <v>0</v>
      </c>
      <c r="N58" s="49" t="e">
        <f t="shared" ref="N58:N82" si="12">M58/L58</f>
        <v>#DIV/0!</v>
      </c>
      <c r="O58" s="34"/>
      <c r="P58" s="34"/>
      <c r="Q58" s="34"/>
      <c r="R58" s="34"/>
      <c r="S58" s="34"/>
      <c r="T58" s="34"/>
      <c r="U58" s="34"/>
      <c r="V58" s="34"/>
      <c r="W58" s="34"/>
      <c r="X58" s="34"/>
      <c r="Y58" s="34"/>
      <c r="Z58" s="34"/>
      <c r="AA58" s="34"/>
      <c r="AB58" s="34"/>
      <c r="AC58" s="34"/>
      <c r="AD58" s="34"/>
      <c r="AE58" s="34"/>
      <c r="AL58" s="35" t="str">
        <f t="shared" si="2"/>
        <v>Électricité (kWh)Macédoine du Nord</v>
      </c>
      <c r="AM58" s="2" t="s">
        <v>242</v>
      </c>
      <c r="AN58" s="2" t="s">
        <v>286</v>
      </c>
      <c r="AO58" s="9" t="s">
        <v>37</v>
      </c>
      <c r="AP58" s="15">
        <v>0.99199999999999999</v>
      </c>
    </row>
    <row r="59" spans="2:42" x14ac:dyDescent="0.25">
      <c r="B59" s="41">
        <f t="shared" ref="B59:F59" si="13">B22</f>
        <v>0</v>
      </c>
      <c r="C59" s="41">
        <f t="shared" si="13"/>
        <v>0</v>
      </c>
      <c r="D59" s="41">
        <f t="shared" si="13"/>
        <v>0</v>
      </c>
      <c r="E59" s="41">
        <f t="shared" si="13"/>
        <v>0</v>
      </c>
      <c r="F59" s="59">
        <f t="shared" si="13"/>
        <v>0</v>
      </c>
      <c r="G59" s="59">
        <f t="shared" si="4"/>
        <v>0</v>
      </c>
      <c r="H59" s="59">
        <f t="shared" si="7"/>
        <v>0</v>
      </c>
      <c r="I59" s="59">
        <f t="shared" si="5"/>
        <v>0</v>
      </c>
      <c r="J59" s="59">
        <f t="shared" si="8"/>
        <v>0</v>
      </c>
      <c r="K59" s="121">
        <f t="shared" si="9"/>
        <v>0</v>
      </c>
      <c r="L59" s="122">
        <f t="shared" si="10"/>
        <v>0</v>
      </c>
      <c r="M59" s="59">
        <f t="shared" si="11"/>
        <v>0</v>
      </c>
      <c r="N59" s="49" t="e">
        <f t="shared" si="12"/>
        <v>#DIV/0!</v>
      </c>
      <c r="O59" s="34"/>
      <c r="P59" s="34"/>
      <c r="Q59" s="34"/>
      <c r="R59" s="34"/>
      <c r="S59" s="34"/>
      <c r="T59" s="34"/>
      <c r="U59" s="34"/>
      <c r="V59" s="34"/>
      <c r="W59" s="34"/>
      <c r="X59" s="34"/>
      <c r="Y59" s="34"/>
      <c r="Z59" s="34"/>
      <c r="AA59" s="34"/>
      <c r="AB59" s="34"/>
      <c r="AC59" s="34"/>
      <c r="AD59" s="34"/>
      <c r="AE59" s="34"/>
      <c r="AL59" s="35" t="str">
        <f t="shared" si="2"/>
        <v>Électricité (kWh)Malaisie</v>
      </c>
      <c r="AM59" s="2" t="s">
        <v>242</v>
      </c>
      <c r="AN59" s="2" t="s">
        <v>289</v>
      </c>
      <c r="AO59" s="9" t="s">
        <v>37</v>
      </c>
      <c r="AP59" s="15">
        <v>0.83099999999999996</v>
      </c>
    </row>
    <row r="60" spans="2:42" x14ac:dyDescent="0.25">
      <c r="B60" s="41">
        <f t="shared" ref="B60:F60" si="14">B23</f>
        <v>0</v>
      </c>
      <c r="C60" s="41">
        <f t="shared" si="14"/>
        <v>0</v>
      </c>
      <c r="D60" s="41">
        <f t="shared" si="14"/>
        <v>0</v>
      </c>
      <c r="E60" s="41">
        <f t="shared" si="14"/>
        <v>0</v>
      </c>
      <c r="F60" s="59">
        <f t="shared" si="14"/>
        <v>0</v>
      </c>
      <c r="G60" s="59">
        <f t="shared" si="4"/>
        <v>0</v>
      </c>
      <c r="H60" s="59">
        <f t="shared" si="7"/>
        <v>0</v>
      </c>
      <c r="I60" s="59">
        <f t="shared" si="5"/>
        <v>0</v>
      </c>
      <c r="J60" s="59">
        <f t="shared" si="8"/>
        <v>0</v>
      </c>
      <c r="K60" s="121">
        <f t="shared" si="9"/>
        <v>0</v>
      </c>
      <c r="L60" s="122">
        <f t="shared" si="10"/>
        <v>0</v>
      </c>
      <c r="M60" s="59">
        <f t="shared" si="11"/>
        <v>0</v>
      </c>
      <c r="N60" s="49" t="e">
        <f t="shared" si="12"/>
        <v>#DIV/0!</v>
      </c>
      <c r="O60" s="34"/>
      <c r="P60" s="34"/>
      <c r="Q60" s="34"/>
      <c r="R60" s="34"/>
      <c r="S60" s="34"/>
      <c r="T60" s="34"/>
      <c r="U60" s="34"/>
      <c r="V60" s="34"/>
      <c r="W60" s="34"/>
      <c r="X60" s="34"/>
      <c r="Y60" s="34"/>
      <c r="Z60" s="34"/>
      <c r="AA60" s="34"/>
      <c r="AB60" s="34"/>
      <c r="AC60" s="34"/>
      <c r="AD60" s="34"/>
      <c r="AE60" s="34"/>
      <c r="AL60" s="35" t="str">
        <f t="shared" si="2"/>
        <v>Électricité (kWh)Malte</v>
      </c>
      <c r="AM60" s="2" t="s">
        <v>242</v>
      </c>
      <c r="AN60" s="2" t="s">
        <v>287</v>
      </c>
      <c r="AO60" s="9" t="s">
        <v>37</v>
      </c>
      <c r="AP60" s="15">
        <v>1.266</v>
      </c>
    </row>
    <row r="61" spans="2:42" x14ac:dyDescent="0.25">
      <c r="B61" s="41">
        <f t="shared" ref="B61:F61" si="15">B24</f>
        <v>0</v>
      </c>
      <c r="C61" s="41">
        <f t="shared" si="15"/>
        <v>0</v>
      </c>
      <c r="D61" s="41">
        <f t="shared" si="15"/>
        <v>0</v>
      </c>
      <c r="E61" s="41">
        <f t="shared" si="15"/>
        <v>0</v>
      </c>
      <c r="F61" s="59">
        <f t="shared" si="15"/>
        <v>0</v>
      </c>
      <c r="G61" s="59">
        <f t="shared" si="4"/>
        <v>0</v>
      </c>
      <c r="H61" s="59">
        <f t="shared" si="7"/>
        <v>0</v>
      </c>
      <c r="I61" s="59">
        <f t="shared" si="5"/>
        <v>0</v>
      </c>
      <c r="J61" s="59">
        <f t="shared" si="8"/>
        <v>0</v>
      </c>
      <c r="K61" s="121">
        <f t="shared" si="9"/>
        <v>0</v>
      </c>
      <c r="L61" s="122">
        <f t="shared" si="10"/>
        <v>0</v>
      </c>
      <c r="M61" s="59">
        <f t="shared" si="11"/>
        <v>0</v>
      </c>
      <c r="N61" s="49" t="e">
        <f t="shared" si="12"/>
        <v>#DIV/0!</v>
      </c>
      <c r="O61" s="34"/>
      <c r="P61" s="34"/>
      <c r="Q61" s="34"/>
      <c r="R61" s="34"/>
      <c r="S61" s="34"/>
      <c r="T61" s="34"/>
      <c r="U61" s="34"/>
      <c r="V61" s="34"/>
      <c r="W61" s="34"/>
      <c r="X61" s="34"/>
      <c r="Y61" s="34"/>
      <c r="Z61" s="34"/>
      <c r="AA61" s="34"/>
      <c r="AB61" s="34"/>
      <c r="AC61" s="34"/>
      <c r="AD61" s="34"/>
      <c r="AE61" s="34"/>
      <c r="AL61" s="35" t="str">
        <f t="shared" si="2"/>
        <v>Électricité (kWh)Maroc</v>
      </c>
      <c r="AM61" s="2" t="s">
        <v>242</v>
      </c>
      <c r="AN61" s="2" t="s">
        <v>311</v>
      </c>
      <c r="AO61" s="9" t="s">
        <v>37</v>
      </c>
      <c r="AP61" s="15">
        <v>0.80800000000000005</v>
      </c>
    </row>
    <row r="62" spans="2:42" x14ac:dyDescent="0.25">
      <c r="B62" s="41">
        <f t="shared" ref="B62:F62" si="16">B25</f>
        <v>0</v>
      </c>
      <c r="C62" s="41">
        <f t="shared" si="16"/>
        <v>0</v>
      </c>
      <c r="D62" s="41">
        <f t="shared" si="16"/>
        <v>0</v>
      </c>
      <c r="E62" s="41">
        <f t="shared" si="16"/>
        <v>0</v>
      </c>
      <c r="F62" s="59">
        <f t="shared" si="16"/>
        <v>0</v>
      </c>
      <c r="G62" s="59">
        <f t="shared" si="4"/>
        <v>0</v>
      </c>
      <c r="H62" s="59">
        <f t="shared" si="7"/>
        <v>0</v>
      </c>
      <c r="I62" s="59">
        <f t="shared" si="5"/>
        <v>0</v>
      </c>
      <c r="J62" s="59">
        <f t="shared" si="8"/>
        <v>0</v>
      </c>
      <c r="K62" s="121">
        <f t="shared" si="9"/>
        <v>0</v>
      </c>
      <c r="L62" s="122">
        <f t="shared" si="10"/>
        <v>0</v>
      </c>
      <c r="M62" s="59">
        <f t="shared" si="11"/>
        <v>0</v>
      </c>
      <c r="N62" s="49" t="e">
        <f t="shared" si="12"/>
        <v>#DIV/0!</v>
      </c>
      <c r="O62" s="34"/>
      <c r="P62" s="34"/>
      <c r="Q62" s="34"/>
      <c r="R62" s="34"/>
      <c r="S62" s="34"/>
      <c r="T62" s="34"/>
      <c r="U62" s="34"/>
      <c r="V62" s="34"/>
      <c r="W62" s="34"/>
      <c r="X62" s="34"/>
      <c r="Y62" s="34"/>
      <c r="Z62" s="34"/>
      <c r="AA62" s="34"/>
      <c r="AB62" s="34"/>
      <c r="AC62" s="34"/>
      <c r="AD62" s="34"/>
      <c r="AE62" s="34"/>
      <c r="AL62" s="35" t="str">
        <f t="shared" si="2"/>
        <v>Électricité (kWh)Mexique</v>
      </c>
      <c r="AM62" s="2" t="s">
        <v>242</v>
      </c>
      <c r="AN62" s="2" t="s">
        <v>288</v>
      </c>
      <c r="AO62" s="9" t="s">
        <v>37</v>
      </c>
      <c r="AP62" s="15">
        <v>0.57799999999999996</v>
      </c>
    </row>
    <row r="63" spans="2:42" x14ac:dyDescent="0.25">
      <c r="B63" s="41">
        <f t="shared" ref="B63:F63" si="17">B26</f>
        <v>0</v>
      </c>
      <c r="C63" s="41">
        <f t="shared" si="17"/>
        <v>0</v>
      </c>
      <c r="D63" s="41">
        <f t="shared" si="17"/>
        <v>0</v>
      </c>
      <c r="E63" s="41">
        <f t="shared" si="17"/>
        <v>0</v>
      </c>
      <c r="F63" s="59">
        <f t="shared" si="17"/>
        <v>0</v>
      </c>
      <c r="G63" s="59">
        <f t="shared" si="4"/>
        <v>0</v>
      </c>
      <c r="H63" s="59">
        <f t="shared" si="7"/>
        <v>0</v>
      </c>
      <c r="I63" s="59">
        <f t="shared" si="5"/>
        <v>0</v>
      </c>
      <c r="J63" s="59">
        <f t="shared" si="8"/>
        <v>0</v>
      </c>
      <c r="K63" s="121">
        <f t="shared" si="9"/>
        <v>0</v>
      </c>
      <c r="L63" s="122">
        <f t="shared" si="10"/>
        <v>0</v>
      </c>
      <c r="M63" s="59">
        <f t="shared" si="11"/>
        <v>0</v>
      </c>
      <c r="N63" s="49" t="e">
        <f t="shared" si="12"/>
        <v>#DIV/0!</v>
      </c>
      <c r="O63" s="34"/>
      <c r="P63" s="34"/>
      <c r="Q63" s="34"/>
      <c r="R63" s="34"/>
      <c r="S63" s="34"/>
      <c r="T63" s="34"/>
      <c r="U63" s="34"/>
      <c r="V63" s="34"/>
      <c r="W63" s="34"/>
      <c r="X63" s="34"/>
      <c r="Y63" s="34"/>
      <c r="Z63" s="34"/>
      <c r="AA63" s="34"/>
      <c r="AB63" s="34"/>
      <c r="AC63" s="34"/>
      <c r="AD63" s="34"/>
      <c r="AE63" s="34"/>
      <c r="AL63" s="35" t="str">
        <f t="shared" si="2"/>
        <v>Électricité (kWh)Norvège</v>
      </c>
      <c r="AM63" s="2" t="s">
        <v>242</v>
      </c>
      <c r="AN63" s="2" t="s">
        <v>291</v>
      </c>
      <c r="AO63" s="9" t="s">
        <v>37</v>
      </c>
      <c r="AP63" s="15">
        <v>2.9000000000000001E-2</v>
      </c>
    </row>
    <row r="64" spans="2:42" x14ac:dyDescent="0.25">
      <c r="B64" s="41">
        <f t="shared" ref="B64:F64" si="18">B27</f>
        <v>0</v>
      </c>
      <c r="C64" s="41">
        <f t="shared" si="18"/>
        <v>0</v>
      </c>
      <c r="D64" s="41">
        <f t="shared" si="18"/>
        <v>0</v>
      </c>
      <c r="E64" s="41">
        <f t="shared" si="18"/>
        <v>0</v>
      </c>
      <c r="F64" s="59">
        <f t="shared" si="18"/>
        <v>0</v>
      </c>
      <c r="G64" s="59">
        <f t="shared" si="4"/>
        <v>0</v>
      </c>
      <c r="H64" s="59">
        <f t="shared" si="7"/>
        <v>0</v>
      </c>
      <c r="I64" s="59">
        <f t="shared" si="5"/>
        <v>0</v>
      </c>
      <c r="J64" s="59">
        <f t="shared" si="8"/>
        <v>0</v>
      </c>
      <c r="K64" s="121">
        <f t="shared" si="9"/>
        <v>0</v>
      </c>
      <c r="L64" s="122">
        <f t="shared" si="10"/>
        <v>0</v>
      </c>
      <c r="M64" s="59">
        <f t="shared" si="11"/>
        <v>0</v>
      </c>
      <c r="N64" s="49" t="e">
        <f t="shared" si="12"/>
        <v>#DIV/0!</v>
      </c>
      <c r="O64" s="34"/>
      <c r="P64" s="34"/>
      <c r="Q64" s="34"/>
      <c r="R64" s="34"/>
      <c r="S64" s="34"/>
      <c r="T64" s="34"/>
      <c r="U64" s="34"/>
      <c r="V64" s="34"/>
      <c r="W64" s="34"/>
      <c r="X64" s="34"/>
      <c r="Y64" s="34"/>
      <c r="Z64" s="34"/>
      <c r="AA64" s="34"/>
      <c r="AB64" s="34"/>
      <c r="AC64" s="34"/>
      <c r="AD64" s="34"/>
      <c r="AE64" s="34"/>
      <c r="AL64" s="35" t="str">
        <f t="shared" si="2"/>
        <v>Électricité (kWh)Pays-Bas</v>
      </c>
      <c r="AM64" s="2" t="s">
        <v>242</v>
      </c>
      <c r="AN64" s="2" t="s">
        <v>290</v>
      </c>
      <c r="AO64" s="9" t="s">
        <v>37</v>
      </c>
      <c r="AP64" s="15">
        <v>0.60099999999999998</v>
      </c>
    </row>
    <row r="65" spans="2:42" x14ac:dyDescent="0.25">
      <c r="B65" s="41">
        <f t="shared" ref="B65:F65" si="19">B28</f>
        <v>0</v>
      </c>
      <c r="C65" s="41">
        <f t="shared" si="19"/>
        <v>0</v>
      </c>
      <c r="D65" s="41">
        <f t="shared" si="19"/>
        <v>0</v>
      </c>
      <c r="E65" s="41">
        <f t="shared" si="19"/>
        <v>0</v>
      </c>
      <c r="F65" s="59">
        <f t="shared" si="19"/>
        <v>0</v>
      </c>
      <c r="G65" s="59">
        <f t="shared" si="4"/>
        <v>0</v>
      </c>
      <c r="H65" s="59">
        <f t="shared" si="7"/>
        <v>0</v>
      </c>
      <c r="I65" s="59">
        <f t="shared" si="5"/>
        <v>0</v>
      </c>
      <c r="J65" s="59">
        <f t="shared" si="8"/>
        <v>0</v>
      </c>
      <c r="K65" s="121">
        <f t="shared" si="9"/>
        <v>0</v>
      </c>
      <c r="L65" s="122">
        <f t="shared" si="10"/>
        <v>0</v>
      </c>
      <c r="M65" s="59">
        <f t="shared" si="11"/>
        <v>0</v>
      </c>
      <c r="N65" s="49" t="e">
        <f t="shared" si="12"/>
        <v>#DIV/0!</v>
      </c>
      <c r="O65" s="34"/>
      <c r="P65" s="34"/>
      <c r="Q65" s="34"/>
      <c r="R65" s="34"/>
      <c r="S65" s="34"/>
      <c r="T65" s="34"/>
      <c r="U65" s="34"/>
      <c r="V65" s="34"/>
      <c r="W65" s="34"/>
      <c r="X65" s="34"/>
      <c r="Y65" s="34"/>
      <c r="Z65" s="34"/>
      <c r="AA65" s="34"/>
      <c r="AB65" s="34"/>
      <c r="AC65" s="34"/>
      <c r="AD65" s="34"/>
      <c r="AE65" s="34"/>
      <c r="AL65" s="35" t="str">
        <f t="shared" si="2"/>
        <v>Électricité (kWh)Philippines</v>
      </c>
      <c r="AM65" s="2" t="s">
        <v>242</v>
      </c>
      <c r="AN65" s="2" t="s">
        <v>292</v>
      </c>
      <c r="AO65" s="9" t="s">
        <v>37</v>
      </c>
      <c r="AP65" s="15">
        <v>0.68700000000000006</v>
      </c>
    </row>
    <row r="66" spans="2:42" x14ac:dyDescent="0.25">
      <c r="B66" s="41">
        <f t="shared" ref="B66:F66" si="20">B29</f>
        <v>0</v>
      </c>
      <c r="C66" s="41">
        <f t="shared" si="20"/>
        <v>0</v>
      </c>
      <c r="D66" s="41">
        <f t="shared" si="20"/>
        <v>0</v>
      </c>
      <c r="E66" s="41">
        <f t="shared" si="20"/>
        <v>0</v>
      </c>
      <c r="F66" s="59">
        <f t="shared" si="20"/>
        <v>0</v>
      </c>
      <c r="G66" s="59">
        <f t="shared" si="4"/>
        <v>0</v>
      </c>
      <c r="H66" s="59">
        <f t="shared" si="7"/>
        <v>0</v>
      </c>
      <c r="I66" s="59">
        <f t="shared" si="5"/>
        <v>0</v>
      </c>
      <c r="J66" s="59">
        <f t="shared" si="8"/>
        <v>0</v>
      </c>
      <c r="K66" s="121">
        <f t="shared" si="9"/>
        <v>0</v>
      </c>
      <c r="L66" s="122">
        <f t="shared" si="10"/>
        <v>0</v>
      </c>
      <c r="M66" s="59">
        <f t="shared" si="11"/>
        <v>0</v>
      </c>
      <c r="N66" s="49" t="e">
        <f t="shared" si="12"/>
        <v>#DIV/0!</v>
      </c>
      <c r="O66" s="34"/>
      <c r="P66" s="34"/>
      <c r="Q66" s="34"/>
      <c r="R66" s="34"/>
      <c r="S66" s="34"/>
      <c r="T66" s="34"/>
      <c r="U66" s="34"/>
      <c r="V66" s="34"/>
      <c r="W66" s="34"/>
      <c r="X66" s="34"/>
      <c r="Y66" s="34"/>
      <c r="Z66" s="34"/>
      <c r="AA66" s="34"/>
      <c r="AB66" s="34"/>
      <c r="AC66" s="34"/>
      <c r="AD66" s="34"/>
      <c r="AE66" s="34"/>
      <c r="AL66" s="35" t="str">
        <f t="shared" si="2"/>
        <v>Électricité (kWh)Pologne</v>
      </c>
      <c r="AM66" s="2" t="s">
        <v>242</v>
      </c>
      <c r="AN66" s="2" t="s">
        <v>293</v>
      </c>
      <c r="AO66" s="9" t="s">
        <v>37</v>
      </c>
      <c r="AP66" s="15">
        <v>1.008</v>
      </c>
    </row>
    <row r="67" spans="2:42" x14ac:dyDescent="0.25">
      <c r="B67" s="41">
        <f t="shared" ref="B67:F67" si="21">B30</f>
        <v>0</v>
      </c>
      <c r="C67" s="41">
        <f t="shared" si="21"/>
        <v>0</v>
      </c>
      <c r="D67" s="41">
        <f t="shared" si="21"/>
        <v>0</v>
      </c>
      <c r="E67" s="41">
        <f t="shared" si="21"/>
        <v>0</v>
      </c>
      <c r="F67" s="59">
        <f t="shared" si="21"/>
        <v>0</v>
      </c>
      <c r="G67" s="59">
        <f t="shared" si="4"/>
        <v>0</v>
      </c>
      <c r="H67" s="59">
        <f t="shared" si="7"/>
        <v>0</v>
      </c>
      <c r="I67" s="59">
        <f t="shared" si="5"/>
        <v>0</v>
      </c>
      <c r="J67" s="59">
        <f t="shared" si="8"/>
        <v>0</v>
      </c>
      <c r="K67" s="121">
        <f t="shared" si="9"/>
        <v>0</v>
      </c>
      <c r="L67" s="122">
        <f t="shared" si="10"/>
        <v>0</v>
      </c>
      <c r="M67" s="59">
        <f t="shared" si="11"/>
        <v>0</v>
      </c>
      <c r="N67" s="49" t="e">
        <f t="shared" si="12"/>
        <v>#DIV/0!</v>
      </c>
      <c r="O67" s="34"/>
      <c r="P67" s="34"/>
      <c r="Q67" s="34"/>
      <c r="R67" s="34"/>
      <c r="S67" s="34"/>
      <c r="T67" s="34"/>
      <c r="U67" s="34"/>
      <c r="V67" s="34"/>
      <c r="W67" s="34"/>
      <c r="X67" s="34"/>
      <c r="Y67" s="34"/>
      <c r="Z67" s="34"/>
      <c r="AA67" s="34"/>
      <c r="AB67" s="34"/>
      <c r="AC67" s="34"/>
      <c r="AD67" s="34"/>
      <c r="AE67" s="34"/>
      <c r="AL67" s="35" t="str">
        <f t="shared" si="2"/>
        <v>Électricité (kWh)Portugal</v>
      </c>
      <c r="AM67" s="2" t="s">
        <v>242</v>
      </c>
      <c r="AN67" s="2" t="s">
        <v>294</v>
      </c>
      <c r="AO67" s="9" t="s">
        <v>37</v>
      </c>
      <c r="AP67" s="15">
        <v>0.36499999999999999</v>
      </c>
    </row>
    <row r="68" spans="2:42" x14ac:dyDescent="0.25">
      <c r="B68" s="41">
        <f t="shared" ref="B68:F68" si="22">B31</f>
        <v>0</v>
      </c>
      <c r="C68" s="41">
        <f t="shared" si="22"/>
        <v>0</v>
      </c>
      <c r="D68" s="41">
        <f t="shared" si="22"/>
        <v>0</v>
      </c>
      <c r="E68" s="41">
        <f t="shared" si="22"/>
        <v>0</v>
      </c>
      <c r="F68" s="59">
        <f t="shared" si="22"/>
        <v>0</v>
      </c>
      <c r="G68" s="59">
        <f t="shared" si="4"/>
        <v>0</v>
      </c>
      <c r="H68" s="59">
        <f t="shared" si="7"/>
        <v>0</v>
      </c>
      <c r="I68" s="59">
        <f t="shared" si="5"/>
        <v>0</v>
      </c>
      <c r="J68" s="59">
        <f t="shared" si="8"/>
        <v>0</v>
      </c>
      <c r="K68" s="121">
        <f t="shared" si="9"/>
        <v>0</v>
      </c>
      <c r="L68" s="122">
        <f t="shared" si="10"/>
        <v>0</v>
      </c>
      <c r="M68" s="59">
        <f t="shared" si="11"/>
        <v>0</v>
      </c>
      <c r="N68" s="49" t="e">
        <f t="shared" si="12"/>
        <v>#DIV/0!</v>
      </c>
      <c r="O68" s="34"/>
      <c r="P68" s="34"/>
      <c r="Q68" s="34"/>
      <c r="R68" s="34"/>
      <c r="S68" s="34"/>
      <c r="T68" s="34"/>
      <c r="U68" s="34"/>
      <c r="V68" s="34"/>
      <c r="W68" s="34"/>
      <c r="X68" s="34"/>
      <c r="Y68" s="34"/>
      <c r="Z68" s="34"/>
      <c r="AA68" s="34"/>
      <c r="AB68" s="34"/>
      <c r="AC68" s="34"/>
      <c r="AD68" s="34"/>
      <c r="AE68" s="34"/>
      <c r="AL68" s="35" t="str">
        <f t="shared" si="2"/>
        <v>Électricité (kWh)Qatar</v>
      </c>
      <c r="AM68" s="2" t="s">
        <v>242</v>
      </c>
      <c r="AN68" s="2" t="s">
        <v>310</v>
      </c>
      <c r="AO68" s="9" t="s">
        <v>37</v>
      </c>
      <c r="AP68" s="15">
        <v>0.52800000000000002</v>
      </c>
    </row>
    <row r="69" spans="2:42" x14ac:dyDescent="0.25">
      <c r="B69" s="41">
        <f t="shared" ref="B69:F69" si="23">B32</f>
        <v>0</v>
      </c>
      <c r="C69" s="41">
        <f t="shared" si="23"/>
        <v>0</v>
      </c>
      <c r="D69" s="41">
        <f t="shared" si="23"/>
        <v>0</v>
      </c>
      <c r="E69" s="41">
        <f t="shared" si="23"/>
        <v>0</v>
      </c>
      <c r="F69" s="59">
        <f t="shared" si="23"/>
        <v>0</v>
      </c>
      <c r="G69" s="59">
        <f t="shared" si="4"/>
        <v>0</v>
      </c>
      <c r="H69" s="59">
        <f t="shared" si="7"/>
        <v>0</v>
      </c>
      <c r="I69" s="59">
        <f t="shared" si="5"/>
        <v>0</v>
      </c>
      <c r="J69" s="59">
        <f t="shared" si="8"/>
        <v>0</v>
      </c>
      <c r="K69" s="121">
        <f t="shared" si="9"/>
        <v>0</v>
      </c>
      <c r="L69" s="122">
        <f t="shared" si="10"/>
        <v>0</v>
      </c>
      <c r="M69" s="59">
        <f t="shared" si="11"/>
        <v>0</v>
      </c>
      <c r="N69" s="49" t="e">
        <f t="shared" si="12"/>
        <v>#DIV/0!</v>
      </c>
      <c r="O69" s="34"/>
      <c r="P69" s="34"/>
      <c r="Q69" s="34"/>
      <c r="R69" s="34"/>
      <c r="S69" s="34"/>
      <c r="T69" s="34"/>
      <c r="U69" s="34"/>
      <c r="V69" s="34"/>
      <c r="W69" s="34"/>
      <c r="X69" s="34"/>
      <c r="Y69" s="34"/>
      <c r="Z69" s="34"/>
      <c r="AA69" s="34"/>
      <c r="AB69" s="34"/>
      <c r="AC69" s="34"/>
      <c r="AD69" s="34"/>
      <c r="AE69" s="34"/>
      <c r="AL69" s="35" t="str">
        <f t="shared" si="2"/>
        <v>Électricité (kWh)République tchèque</v>
      </c>
      <c r="AM69" s="2" t="s">
        <v>242</v>
      </c>
      <c r="AN69" s="2" t="s">
        <v>272</v>
      </c>
      <c r="AO69" s="9" t="s">
        <v>37</v>
      </c>
      <c r="AP69" s="15">
        <v>0.76700000000000002</v>
      </c>
    </row>
    <row r="70" spans="2:42" x14ac:dyDescent="0.25">
      <c r="B70" s="41">
        <f t="shared" ref="B70:F70" si="24">B33</f>
        <v>0</v>
      </c>
      <c r="C70" s="41">
        <f t="shared" si="24"/>
        <v>0</v>
      </c>
      <c r="D70" s="41">
        <f t="shared" si="24"/>
        <v>0</v>
      </c>
      <c r="E70" s="41">
        <f t="shared" si="24"/>
        <v>0</v>
      </c>
      <c r="F70" s="59">
        <f t="shared" si="24"/>
        <v>0</v>
      </c>
      <c r="G70" s="59">
        <f t="shared" si="4"/>
        <v>0</v>
      </c>
      <c r="H70" s="59">
        <f t="shared" si="7"/>
        <v>0</v>
      </c>
      <c r="I70" s="59">
        <f t="shared" si="5"/>
        <v>0</v>
      </c>
      <c r="J70" s="59">
        <f t="shared" si="8"/>
        <v>0</v>
      </c>
      <c r="K70" s="121">
        <f t="shared" si="9"/>
        <v>0</v>
      </c>
      <c r="L70" s="122">
        <f t="shared" si="10"/>
        <v>0</v>
      </c>
      <c r="M70" s="59">
        <f t="shared" si="11"/>
        <v>0</v>
      </c>
      <c r="N70" s="49" t="e">
        <f t="shared" si="12"/>
        <v>#DIV/0!</v>
      </c>
      <c r="O70" s="34"/>
      <c r="P70" s="34"/>
      <c r="Q70" s="34"/>
      <c r="R70" s="34"/>
      <c r="S70" s="34"/>
      <c r="T70" s="34"/>
      <c r="U70" s="34"/>
      <c r="V70" s="34"/>
      <c r="W70" s="34"/>
      <c r="X70" s="34"/>
      <c r="Y70" s="34"/>
      <c r="Z70" s="34"/>
      <c r="AA70" s="34"/>
      <c r="AB70" s="34"/>
      <c r="AC70" s="34"/>
      <c r="AD70" s="34"/>
      <c r="AE70" s="34"/>
      <c r="AL70" s="35" t="str">
        <f t="shared" si="2"/>
        <v>Électricité (kWh)Roumanie</v>
      </c>
      <c r="AM70" s="2" t="s">
        <v>242</v>
      </c>
      <c r="AN70" s="2" t="s">
        <v>295</v>
      </c>
      <c r="AO70" s="9" t="s">
        <v>37</v>
      </c>
      <c r="AP70" s="15">
        <v>0.44400000000000001</v>
      </c>
    </row>
    <row r="71" spans="2:42" x14ac:dyDescent="0.25">
      <c r="B71" s="41">
        <f t="shared" ref="B71:F71" si="25">B34</f>
        <v>0</v>
      </c>
      <c r="C71" s="41">
        <f t="shared" si="25"/>
        <v>0</v>
      </c>
      <c r="D71" s="41">
        <f t="shared" si="25"/>
        <v>0</v>
      </c>
      <c r="E71" s="41">
        <f t="shared" si="25"/>
        <v>0</v>
      </c>
      <c r="F71" s="59">
        <f t="shared" si="25"/>
        <v>0</v>
      </c>
      <c r="G71" s="59">
        <f t="shared" si="4"/>
        <v>0</v>
      </c>
      <c r="H71" s="59">
        <f t="shared" si="7"/>
        <v>0</v>
      </c>
      <c r="I71" s="59">
        <f t="shared" si="5"/>
        <v>0</v>
      </c>
      <c r="J71" s="59">
        <f t="shared" si="8"/>
        <v>0</v>
      </c>
      <c r="K71" s="121">
        <f t="shared" si="9"/>
        <v>0</v>
      </c>
      <c r="L71" s="122">
        <f t="shared" si="10"/>
        <v>0</v>
      </c>
      <c r="M71" s="59">
        <f t="shared" si="11"/>
        <v>0</v>
      </c>
      <c r="N71" s="49" t="e">
        <f t="shared" si="12"/>
        <v>#DIV/0!</v>
      </c>
      <c r="O71" s="34"/>
      <c r="P71" s="34"/>
      <c r="Q71" s="34"/>
      <c r="R71" s="34"/>
      <c r="S71" s="34"/>
      <c r="T71" s="34"/>
      <c r="U71" s="34"/>
      <c r="V71" s="34"/>
      <c r="W71" s="34"/>
      <c r="X71" s="34"/>
      <c r="Y71" s="34"/>
      <c r="Z71" s="34"/>
      <c r="AA71" s="34"/>
      <c r="AB71" s="34"/>
      <c r="AC71" s="34"/>
      <c r="AD71" s="34"/>
      <c r="AE71" s="34"/>
      <c r="AL71" s="35" t="str">
        <f t="shared" si="2"/>
        <v>Électricité (kWh)Royaume-Uni</v>
      </c>
      <c r="AM71" s="2" t="s">
        <v>242</v>
      </c>
      <c r="AN71" s="2" t="s">
        <v>273</v>
      </c>
      <c r="AO71" s="9" t="s">
        <v>37</v>
      </c>
      <c r="AP71" s="15">
        <v>0.53100000000000003</v>
      </c>
    </row>
    <row r="72" spans="2:42" x14ac:dyDescent="0.25">
      <c r="B72" s="41">
        <f t="shared" ref="B72:F72" si="26">B35</f>
        <v>0</v>
      </c>
      <c r="C72" s="41">
        <f t="shared" si="26"/>
        <v>0</v>
      </c>
      <c r="D72" s="41">
        <f t="shared" si="26"/>
        <v>0</v>
      </c>
      <c r="E72" s="41">
        <f t="shared" si="26"/>
        <v>0</v>
      </c>
      <c r="F72" s="59">
        <f t="shared" si="26"/>
        <v>0</v>
      </c>
      <c r="G72" s="59">
        <f t="shared" si="4"/>
        <v>0</v>
      </c>
      <c r="H72" s="59">
        <f t="shared" si="7"/>
        <v>0</v>
      </c>
      <c r="I72" s="59">
        <f t="shared" si="5"/>
        <v>0</v>
      </c>
      <c r="J72" s="59">
        <f t="shared" si="8"/>
        <v>0</v>
      </c>
      <c r="K72" s="121">
        <f t="shared" si="9"/>
        <v>0</v>
      </c>
      <c r="L72" s="122">
        <f t="shared" si="10"/>
        <v>0</v>
      </c>
      <c r="M72" s="59">
        <f t="shared" si="11"/>
        <v>0</v>
      </c>
      <c r="N72" s="49" t="e">
        <f t="shared" si="12"/>
        <v>#DIV/0!</v>
      </c>
      <c r="O72" s="34"/>
      <c r="P72" s="34"/>
      <c r="Q72" s="34"/>
      <c r="R72" s="34"/>
      <c r="S72" s="34"/>
      <c r="T72" s="34"/>
      <c r="U72" s="34"/>
      <c r="V72" s="34"/>
      <c r="W72" s="34"/>
      <c r="X72" s="34"/>
      <c r="Y72" s="34"/>
      <c r="Z72" s="34"/>
      <c r="AA72" s="34"/>
      <c r="AB72" s="34"/>
      <c r="AC72" s="34"/>
      <c r="AD72" s="34"/>
      <c r="AE72" s="34"/>
      <c r="AL72" s="35" t="str">
        <f t="shared" si="2"/>
        <v>Électricité (kWh)Russie</v>
      </c>
      <c r="AM72" s="2" t="s">
        <v>242</v>
      </c>
      <c r="AN72" s="2" t="s">
        <v>297</v>
      </c>
      <c r="AO72" s="9" t="s">
        <v>37</v>
      </c>
      <c r="AP72" s="104">
        <v>0.74</v>
      </c>
    </row>
    <row r="73" spans="2:42" x14ac:dyDescent="0.25">
      <c r="B73" s="41">
        <f t="shared" ref="B73:F73" si="27">B36</f>
        <v>0</v>
      </c>
      <c r="C73" s="41">
        <f t="shared" si="27"/>
        <v>0</v>
      </c>
      <c r="D73" s="41">
        <f t="shared" si="27"/>
        <v>0</v>
      </c>
      <c r="E73" s="41">
        <f t="shared" si="27"/>
        <v>0</v>
      </c>
      <c r="F73" s="59">
        <f t="shared" si="27"/>
        <v>0</v>
      </c>
      <c r="G73" s="59">
        <f t="shared" si="4"/>
        <v>0</v>
      </c>
      <c r="H73" s="59">
        <f t="shared" si="7"/>
        <v>0</v>
      </c>
      <c r="I73" s="59">
        <f t="shared" si="5"/>
        <v>0</v>
      </c>
      <c r="J73" s="59">
        <f t="shared" si="8"/>
        <v>0</v>
      </c>
      <c r="K73" s="121">
        <f t="shared" si="9"/>
        <v>0</v>
      </c>
      <c r="L73" s="122">
        <f t="shared" si="10"/>
        <v>0</v>
      </c>
      <c r="M73" s="59">
        <f t="shared" si="11"/>
        <v>0</v>
      </c>
      <c r="N73" s="49" t="e">
        <f t="shared" si="12"/>
        <v>#DIV/0!</v>
      </c>
      <c r="O73" s="34"/>
      <c r="P73" s="34"/>
      <c r="Q73" s="34"/>
      <c r="R73" s="34"/>
      <c r="S73" s="34"/>
      <c r="T73" s="34"/>
      <c r="U73" s="34"/>
      <c r="V73" s="34"/>
      <c r="W73" s="34"/>
      <c r="X73" s="34"/>
      <c r="Y73" s="34"/>
      <c r="Z73" s="34"/>
      <c r="AA73" s="34"/>
      <c r="AB73" s="34"/>
      <c r="AC73" s="34"/>
      <c r="AD73" s="34"/>
      <c r="AE73" s="34"/>
      <c r="AL73" s="35" t="str">
        <f t="shared" si="2"/>
        <v>Électricité (kWh)Serbie</v>
      </c>
      <c r="AM73" s="2" t="s">
        <v>242</v>
      </c>
      <c r="AN73" s="2" t="s">
        <v>296</v>
      </c>
      <c r="AO73" s="9" t="s">
        <v>37</v>
      </c>
      <c r="AP73" s="15">
        <v>0.86699999999999999</v>
      </c>
    </row>
    <row r="74" spans="2:42" x14ac:dyDescent="0.25">
      <c r="B74" s="41">
        <f t="shared" ref="B74:F74" si="28">B37</f>
        <v>0</v>
      </c>
      <c r="C74" s="41">
        <f t="shared" si="28"/>
        <v>0</v>
      </c>
      <c r="D74" s="41">
        <f t="shared" si="28"/>
        <v>0</v>
      </c>
      <c r="E74" s="41">
        <f t="shared" si="28"/>
        <v>0</v>
      </c>
      <c r="F74" s="59">
        <f t="shared" si="28"/>
        <v>0</v>
      </c>
      <c r="G74" s="59">
        <f t="shared" si="4"/>
        <v>0</v>
      </c>
      <c r="H74" s="59">
        <f t="shared" si="7"/>
        <v>0</v>
      </c>
      <c r="I74" s="59">
        <f t="shared" si="5"/>
        <v>0</v>
      </c>
      <c r="J74" s="59">
        <f t="shared" si="8"/>
        <v>0</v>
      </c>
      <c r="K74" s="121">
        <f t="shared" si="9"/>
        <v>0</v>
      </c>
      <c r="L74" s="122">
        <f t="shared" si="10"/>
        <v>0</v>
      </c>
      <c r="M74" s="59">
        <f t="shared" si="11"/>
        <v>0</v>
      </c>
      <c r="N74" s="49" t="e">
        <f t="shared" si="12"/>
        <v>#DIV/0!</v>
      </c>
      <c r="O74" s="34"/>
      <c r="P74" s="34"/>
      <c r="Q74" s="34"/>
      <c r="R74" s="34"/>
      <c r="S74" s="34"/>
      <c r="T74" s="34"/>
      <c r="U74" s="34"/>
      <c r="V74" s="34"/>
      <c r="W74" s="34"/>
      <c r="X74" s="34"/>
      <c r="Y74" s="34"/>
      <c r="Z74" s="34"/>
      <c r="AA74" s="34"/>
      <c r="AB74" s="34"/>
      <c r="AC74" s="34"/>
      <c r="AD74" s="34"/>
      <c r="AE74" s="34"/>
      <c r="AL74" s="35" t="str">
        <f t="shared" si="2"/>
        <v>Électricité (kWh)Singapour</v>
      </c>
      <c r="AM74" s="2" t="s">
        <v>242</v>
      </c>
      <c r="AN74" s="2" t="s">
        <v>299</v>
      </c>
      <c r="AO74" s="9" t="s">
        <v>37</v>
      </c>
      <c r="AP74" s="15">
        <v>0.47099999999999997</v>
      </c>
    </row>
    <row r="75" spans="2:42" x14ac:dyDescent="0.25">
      <c r="B75" s="41">
        <f t="shared" ref="B75:F75" si="29">B38</f>
        <v>0</v>
      </c>
      <c r="C75" s="41">
        <f t="shared" si="29"/>
        <v>0</v>
      </c>
      <c r="D75" s="41">
        <f t="shared" si="29"/>
        <v>0</v>
      </c>
      <c r="E75" s="41">
        <f t="shared" si="29"/>
        <v>0</v>
      </c>
      <c r="F75" s="59">
        <f t="shared" si="29"/>
        <v>0</v>
      </c>
      <c r="G75" s="59">
        <f t="shared" si="4"/>
        <v>0</v>
      </c>
      <c r="H75" s="59">
        <f t="shared" si="7"/>
        <v>0</v>
      </c>
      <c r="I75" s="59">
        <f t="shared" si="5"/>
        <v>0</v>
      </c>
      <c r="J75" s="59">
        <f t="shared" si="8"/>
        <v>0</v>
      </c>
      <c r="K75" s="121">
        <f t="shared" si="9"/>
        <v>0</v>
      </c>
      <c r="L75" s="122">
        <f t="shared" si="10"/>
        <v>0</v>
      </c>
      <c r="M75" s="59">
        <f t="shared" si="11"/>
        <v>0</v>
      </c>
      <c r="N75" s="49" t="e">
        <f t="shared" si="12"/>
        <v>#DIV/0!</v>
      </c>
      <c r="O75" s="34"/>
      <c r="P75" s="34"/>
      <c r="Q75" s="34"/>
      <c r="R75" s="34"/>
      <c r="S75" s="34"/>
      <c r="T75" s="34"/>
      <c r="U75" s="34"/>
      <c r="V75" s="34"/>
      <c r="W75" s="34"/>
      <c r="X75" s="34"/>
      <c r="Y75" s="34"/>
      <c r="Z75" s="34"/>
      <c r="AA75" s="34"/>
      <c r="AB75" s="34"/>
      <c r="AC75" s="34"/>
      <c r="AD75" s="34"/>
      <c r="AE75" s="34"/>
      <c r="AL75" s="35" t="str">
        <f t="shared" si="2"/>
        <v>Électricité (kWh)Slovaquie</v>
      </c>
      <c r="AM75" s="2" t="s">
        <v>242</v>
      </c>
      <c r="AN75" s="2" t="s">
        <v>301</v>
      </c>
      <c r="AO75" s="9" t="s">
        <v>37</v>
      </c>
      <c r="AP75" s="15">
        <v>0.44600000000000001</v>
      </c>
    </row>
    <row r="76" spans="2:42" x14ac:dyDescent="0.25">
      <c r="B76" s="41">
        <f t="shared" ref="B76:F76" si="30">B39</f>
        <v>0</v>
      </c>
      <c r="C76" s="41">
        <f t="shared" si="30"/>
        <v>0</v>
      </c>
      <c r="D76" s="41">
        <f t="shared" si="30"/>
        <v>0</v>
      </c>
      <c r="E76" s="41">
        <f t="shared" si="30"/>
        <v>0</v>
      </c>
      <c r="F76" s="59">
        <f t="shared" si="30"/>
        <v>0</v>
      </c>
      <c r="G76" s="59">
        <f t="shared" si="4"/>
        <v>0</v>
      </c>
      <c r="H76" s="59">
        <f t="shared" si="7"/>
        <v>0</v>
      </c>
      <c r="I76" s="59">
        <f t="shared" si="5"/>
        <v>0</v>
      </c>
      <c r="J76" s="59">
        <f t="shared" si="8"/>
        <v>0</v>
      </c>
      <c r="K76" s="121">
        <f t="shared" si="9"/>
        <v>0</v>
      </c>
      <c r="L76" s="122">
        <f t="shared" si="10"/>
        <v>0</v>
      </c>
      <c r="M76" s="59">
        <f t="shared" si="11"/>
        <v>0</v>
      </c>
      <c r="N76" s="49" t="e">
        <f t="shared" si="12"/>
        <v>#DIV/0!</v>
      </c>
      <c r="O76" s="34"/>
      <c r="P76" s="34"/>
      <c r="Q76" s="34"/>
      <c r="R76" s="34"/>
      <c r="S76" s="34"/>
      <c r="T76" s="34"/>
      <c r="U76" s="34"/>
      <c r="V76" s="34"/>
      <c r="W76" s="34"/>
      <c r="X76" s="34"/>
      <c r="Y76" s="34"/>
      <c r="Z76" s="34"/>
      <c r="AA76" s="34"/>
      <c r="AB76" s="34"/>
      <c r="AC76" s="34"/>
      <c r="AD76" s="34"/>
      <c r="AE76" s="34"/>
      <c r="AL76" s="35" t="str">
        <f t="shared" si="2"/>
        <v>Électricité (kWh)Slovénie</v>
      </c>
      <c r="AM76" s="2" t="s">
        <v>242</v>
      </c>
      <c r="AN76" s="2" t="s">
        <v>300</v>
      </c>
      <c r="AO76" s="9" t="s">
        <v>37</v>
      </c>
      <c r="AP76" s="15">
        <v>0.31900000000000001</v>
      </c>
    </row>
    <row r="77" spans="2:42" x14ac:dyDescent="0.25">
      <c r="B77" s="41">
        <f t="shared" ref="B77:F77" si="31">B40</f>
        <v>0</v>
      </c>
      <c r="C77" s="41">
        <f t="shared" si="31"/>
        <v>0</v>
      </c>
      <c r="D77" s="41">
        <f t="shared" si="31"/>
        <v>0</v>
      </c>
      <c r="E77" s="41">
        <f t="shared" si="31"/>
        <v>0</v>
      </c>
      <c r="F77" s="59">
        <f t="shared" si="31"/>
        <v>0</v>
      </c>
      <c r="G77" s="59">
        <f t="shared" si="4"/>
        <v>0</v>
      </c>
      <c r="H77" s="59">
        <f t="shared" si="7"/>
        <v>0</v>
      </c>
      <c r="I77" s="59">
        <f t="shared" si="5"/>
        <v>0</v>
      </c>
      <c r="J77" s="59">
        <f t="shared" si="8"/>
        <v>0</v>
      </c>
      <c r="K77" s="121">
        <f t="shared" si="9"/>
        <v>0</v>
      </c>
      <c r="L77" s="122">
        <f t="shared" si="10"/>
        <v>0</v>
      </c>
      <c r="M77" s="59">
        <f t="shared" si="11"/>
        <v>0</v>
      </c>
      <c r="N77" s="49" t="e">
        <f t="shared" si="12"/>
        <v>#DIV/0!</v>
      </c>
      <c r="O77" s="34"/>
      <c r="P77" s="34"/>
      <c r="Q77" s="34"/>
      <c r="R77" s="34"/>
      <c r="S77" s="34"/>
      <c r="T77" s="34"/>
      <c r="U77" s="34"/>
      <c r="V77" s="34"/>
      <c r="W77" s="34"/>
      <c r="X77" s="34"/>
      <c r="Y77" s="34"/>
      <c r="Z77" s="34"/>
      <c r="AA77" s="34"/>
      <c r="AB77" s="34"/>
      <c r="AC77" s="34"/>
      <c r="AD77" s="34"/>
      <c r="AE77" s="34"/>
      <c r="AL77" s="35" t="str">
        <f t="shared" si="2"/>
        <v>Électricité (kWh)Suède</v>
      </c>
      <c r="AM77" s="2" t="s">
        <v>242</v>
      </c>
      <c r="AN77" s="2" t="s">
        <v>298</v>
      </c>
      <c r="AO77" s="9" t="s">
        <v>37</v>
      </c>
      <c r="AP77" s="15">
        <v>4.9000000000000002E-2</v>
      </c>
    </row>
    <row r="78" spans="2:42" x14ac:dyDescent="0.25">
      <c r="B78" s="41">
        <f t="shared" ref="B78:F78" si="32">B41</f>
        <v>0</v>
      </c>
      <c r="C78" s="41">
        <f t="shared" si="32"/>
        <v>0</v>
      </c>
      <c r="D78" s="41">
        <f t="shared" si="32"/>
        <v>0</v>
      </c>
      <c r="E78" s="41">
        <f t="shared" si="32"/>
        <v>0</v>
      </c>
      <c r="F78" s="59">
        <f t="shared" si="32"/>
        <v>0</v>
      </c>
      <c r="G78" s="59">
        <f t="shared" si="4"/>
        <v>0</v>
      </c>
      <c r="H78" s="59">
        <f t="shared" si="7"/>
        <v>0</v>
      </c>
      <c r="I78" s="59">
        <f t="shared" si="5"/>
        <v>0</v>
      </c>
      <c r="J78" s="59">
        <f t="shared" si="8"/>
        <v>0</v>
      </c>
      <c r="K78" s="121">
        <f t="shared" si="9"/>
        <v>0</v>
      </c>
      <c r="L78" s="122">
        <f t="shared" si="10"/>
        <v>0</v>
      </c>
      <c r="M78" s="59">
        <f t="shared" si="11"/>
        <v>0</v>
      </c>
      <c r="N78" s="49" t="e">
        <f t="shared" si="12"/>
        <v>#DIV/0!</v>
      </c>
      <c r="O78" s="34"/>
      <c r="P78" s="34"/>
      <c r="Q78" s="34"/>
      <c r="R78" s="34"/>
      <c r="S78" s="34"/>
      <c r="T78" s="34"/>
      <c r="U78" s="34"/>
      <c r="V78" s="34"/>
      <c r="W78" s="34"/>
      <c r="X78" s="34"/>
      <c r="Y78" s="34"/>
      <c r="Z78" s="34"/>
      <c r="AA78" s="34"/>
      <c r="AB78" s="34"/>
      <c r="AC78" s="34"/>
      <c r="AD78" s="34"/>
      <c r="AE78" s="34"/>
      <c r="AL78" s="35" t="str">
        <f t="shared" si="2"/>
        <v>Électricité (kWh)Suisse</v>
      </c>
      <c r="AM78" s="2" t="s">
        <v>242</v>
      </c>
      <c r="AN78" s="2" t="s">
        <v>264</v>
      </c>
      <c r="AO78" s="9" t="s">
        <v>37</v>
      </c>
      <c r="AP78" s="103">
        <v>9.7000000000000003E-2</v>
      </c>
    </row>
    <row r="79" spans="2:42" x14ac:dyDescent="0.25">
      <c r="B79" s="41">
        <f t="shared" ref="B79:F79" si="33">B42</f>
        <v>0</v>
      </c>
      <c r="C79" s="41">
        <f t="shared" si="33"/>
        <v>0</v>
      </c>
      <c r="D79" s="41">
        <f t="shared" si="33"/>
        <v>0</v>
      </c>
      <c r="E79" s="41">
        <f t="shared" si="33"/>
        <v>0</v>
      </c>
      <c r="F79" s="59">
        <f t="shared" si="33"/>
        <v>0</v>
      </c>
      <c r="G79" s="59">
        <f t="shared" si="4"/>
        <v>0</v>
      </c>
      <c r="H79" s="59">
        <f t="shared" si="7"/>
        <v>0</v>
      </c>
      <c r="I79" s="59">
        <f t="shared" si="5"/>
        <v>0</v>
      </c>
      <c r="J79" s="59">
        <f t="shared" si="8"/>
        <v>0</v>
      </c>
      <c r="K79" s="121">
        <f t="shared" si="9"/>
        <v>0</v>
      </c>
      <c r="L79" s="122">
        <f t="shared" si="10"/>
        <v>0</v>
      </c>
      <c r="M79" s="59">
        <f t="shared" si="11"/>
        <v>0</v>
      </c>
      <c r="N79" s="49" t="e">
        <f t="shared" si="12"/>
        <v>#DIV/0!</v>
      </c>
      <c r="O79" s="34"/>
      <c r="P79" s="34"/>
      <c r="Q79" s="34"/>
      <c r="R79" s="34"/>
      <c r="S79" s="34"/>
      <c r="T79" s="34"/>
      <c r="U79" s="34"/>
      <c r="V79" s="34"/>
      <c r="W79" s="34"/>
      <c r="X79" s="34"/>
      <c r="Y79" s="34"/>
      <c r="Z79" s="34"/>
      <c r="AA79" s="34"/>
      <c r="AB79" s="34"/>
      <c r="AC79" s="34"/>
      <c r="AD79" s="34"/>
      <c r="AE79" s="34"/>
      <c r="AL79" s="35" t="str">
        <f t="shared" si="2"/>
        <v>Électricité (kWh)Taiwan</v>
      </c>
      <c r="AM79" s="2" t="s">
        <v>242</v>
      </c>
      <c r="AN79" s="2" t="s">
        <v>303</v>
      </c>
      <c r="AO79" s="9" t="s">
        <v>37</v>
      </c>
      <c r="AP79" s="15">
        <v>0.72699999999999998</v>
      </c>
    </row>
    <row r="80" spans="2:42" x14ac:dyDescent="0.25">
      <c r="B80" s="41">
        <f t="shared" ref="B80:F80" si="34">B43</f>
        <v>0</v>
      </c>
      <c r="C80" s="41">
        <f t="shared" si="34"/>
        <v>0</v>
      </c>
      <c r="D80" s="41">
        <f t="shared" si="34"/>
        <v>0</v>
      </c>
      <c r="E80" s="41">
        <f t="shared" si="34"/>
        <v>0</v>
      </c>
      <c r="F80" s="59">
        <f t="shared" si="34"/>
        <v>0</v>
      </c>
      <c r="G80" s="59">
        <f t="shared" si="4"/>
        <v>0</v>
      </c>
      <c r="H80" s="59">
        <f t="shared" si="7"/>
        <v>0</v>
      </c>
      <c r="I80" s="59">
        <f t="shared" si="5"/>
        <v>0</v>
      </c>
      <c r="J80" s="59">
        <f t="shared" si="8"/>
        <v>0</v>
      </c>
      <c r="K80" s="121">
        <f t="shared" si="9"/>
        <v>0</v>
      </c>
      <c r="L80" s="122">
        <f t="shared" si="10"/>
        <v>0</v>
      </c>
      <c r="M80" s="59">
        <f t="shared" si="11"/>
        <v>0</v>
      </c>
      <c r="N80" s="49" t="e">
        <f t="shared" si="12"/>
        <v>#DIV/0!</v>
      </c>
      <c r="O80" s="34"/>
      <c r="P80" s="34"/>
      <c r="Q80" s="34"/>
      <c r="R80" s="34"/>
      <c r="S80" s="34"/>
      <c r="T80" s="34"/>
      <c r="U80" s="34"/>
      <c r="V80" s="34"/>
      <c r="W80" s="34"/>
      <c r="X80" s="34"/>
      <c r="Y80" s="34"/>
      <c r="Z80" s="34"/>
      <c r="AA80" s="34"/>
      <c r="AB80" s="34"/>
      <c r="AC80" s="34"/>
      <c r="AD80" s="34"/>
      <c r="AE80" s="34"/>
      <c r="AL80" s="35" t="str">
        <f t="shared" si="2"/>
        <v>Électricité (kWh)Thaïlande</v>
      </c>
      <c r="AM80" s="2" t="s">
        <v>242</v>
      </c>
      <c r="AN80" s="2" t="s">
        <v>302</v>
      </c>
      <c r="AO80" s="9" t="s">
        <v>37</v>
      </c>
      <c r="AP80" s="15">
        <v>0.67200000000000004</v>
      </c>
    </row>
    <row r="81" spans="2:42" x14ac:dyDescent="0.25">
      <c r="B81" s="41">
        <f t="shared" ref="B81:F81" si="35">B44</f>
        <v>0</v>
      </c>
      <c r="C81" s="41">
        <f t="shared" si="35"/>
        <v>0</v>
      </c>
      <c r="D81" s="41">
        <f t="shared" si="35"/>
        <v>0</v>
      </c>
      <c r="E81" s="41">
        <f t="shared" si="35"/>
        <v>0</v>
      </c>
      <c r="F81" s="59">
        <f t="shared" si="35"/>
        <v>0</v>
      </c>
      <c r="G81" s="59">
        <f t="shared" si="4"/>
        <v>0</v>
      </c>
      <c r="H81" s="59">
        <f t="shared" si="7"/>
        <v>0</v>
      </c>
      <c r="I81" s="59">
        <f t="shared" si="5"/>
        <v>0</v>
      </c>
      <c r="J81" s="59">
        <f t="shared" si="8"/>
        <v>0</v>
      </c>
      <c r="K81" s="121">
        <f t="shared" si="9"/>
        <v>0</v>
      </c>
      <c r="L81" s="122">
        <f t="shared" si="10"/>
        <v>0</v>
      </c>
      <c r="M81" s="59">
        <f t="shared" si="11"/>
        <v>0</v>
      </c>
      <c r="N81" s="49" t="e">
        <f t="shared" si="12"/>
        <v>#DIV/0!</v>
      </c>
      <c r="O81" s="34"/>
      <c r="P81" s="34"/>
      <c r="Q81" s="34"/>
      <c r="R81" s="34"/>
      <c r="S81" s="34"/>
      <c r="T81" s="34"/>
      <c r="U81" s="34"/>
      <c r="V81" s="34"/>
      <c r="W81" s="34"/>
      <c r="X81" s="34"/>
      <c r="Y81" s="34"/>
      <c r="Z81" s="34"/>
      <c r="AA81" s="34"/>
      <c r="AB81" s="34"/>
      <c r="AC81" s="34"/>
      <c r="AD81" s="34"/>
      <c r="AE81" s="34"/>
      <c r="AL81" s="35" t="str">
        <f t="shared" si="2"/>
        <v>Électricité (kWh)Turquie</v>
      </c>
      <c r="AM81" s="2" t="s">
        <v>242</v>
      </c>
      <c r="AN81" s="2" t="s">
        <v>309</v>
      </c>
      <c r="AO81" s="9" t="s">
        <v>37</v>
      </c>
      <c r="AP81" s="15">
        <v>0.64500000000000002</v>
      </c>
    </row>
    <row r="82" spans="2:42" x14ac:dyDescent="0.25">
      <c r="B82" s="41">
        <f t="shared" ref="B82:F82" si="36">B45</f>
        <v>0</v>
      </c>
      <c r="C82" s="41">
        <f t="shared" si="36"/>
        <v>0</v>
      </c>
      <c r="D82" s="41">
        <f t="shared" si="36"/>
        <v>0</v>
      </c>
      <c r="E82" s="41">
        <f t="shared" si="36"/>
        <v>0</v>
      </c>
      <c r="F82" s="59">
        <f t="shared" si="36"/>
        <v>0</v>
      </c>
      <c r="G82" s="59">
        <f t="shared" si="4"/>
        <v>0</v>
      </c>
      <c r="H82" s="59">
        <f t="shared" si="7"/>
        <v>0</v>
      </c>
      <c r="I82" s="59">
        <f t="shared" si="5"/>
        <v>0</v>
      </c>
      <c r="J82" s="59">
        <f t="shared" si="8"/>
        <v>0</v>
      </c>
      <c r="K82" s="121">
        <f t="shared" si="9"/>
        <v>0</v>
      </c>
      <c r="L82" s="122">
        <f t="shared" si="10"/>
        <v>0</v>
      </c>
      <c r="M82" s="59">
        <f t="shared" si="11"/>
        <v>0</v>
      </c>
      <c r="N82" s="49" t="e">
        <f t="shared" si="12"/>
        <v>#DIV/0!</v>
      </c>
      <c r="O82" s="34"/>
      <c r="P82" s="34"/>
      <c r="Q82" s="34"/>
      <c r="R82" s="34"/>
      <c r="S82" s="34"/>
      <c r="T82" s="34"/>
      <c r="U82" s="34"/>
      <c r="V82" s="34"/>
      <c r="W82" s="34"/>
      <c r="X82" s="34"/>
      <c r="Y82" s="34"/>
      <c r="Z82" s="34"/>
      <c r="AA82" s="34"/>
      <c r="AB82" s="34"/>
      <c r="AC82" s="34"/>
      <c r="AD82" s="34"/>
      <c r="AE82" s="34"/>
      <c r="AL82" s="35" t="str">
        <f t="shared" si="2"/>
        <v>Électricité (kWh)Ukraine</v>
      </c>
      <c r="AM82" s="2" t="s">
        <v>242</v>
      </c>
      <c r="AN82" s="2" t="s">
        <v>304</v>
      </c>
      <c r="AO82" s="9" t="s">
        <v>37</v>
      </c>
      <c r="AP82" s="15">
        <v>0.65400000000000003</v>
      </c>
    </row>
    <row r="83" spans="2:42" x14ac:dyDescent="0.25">
      <c r="B83" s="34"/>
      <c r="C83" s="34"/>
      <c r="D83" s="34"/>
      <c r="E83" s="34"/>
      <c r="F83" s="123"/>
      <c r="G83" s="123"/>
      <c r="H83" s="123"/>
      <c r="I83" s="123"/>
      <c r="J83" s="123"/>
      <c r="K83" s="123"/>
      <c r="L83" s="124"/>
      <c r="M83" s="125"/>
      <c r="N83" s="118"/>
      <c r="O83" s="34"/>
      <c r="P83" s="34"/>
      <c r="Q83" s="34"/>
      <c r="R83" s="34"/>
      <c r="S83" s="34"/>
      <c r="T83" s="34"/>
      <c r="U83" s="34"/>
      <c r="V83" s="34"/>
      <c r="W83" s="34"/>
      <c r="X83" s="34"/>
      <c r="Y83" s="34"/>
      <c r="Z83" s="34"/>
      <c r="AA83" s="34"/>
      <c r="AB83" s="34"/>
      <c r="AC83" s="34"/>
      <c r="AD83" s="34"/>
      <c r="AE83" s="34"/>
      <c r="AL83" s="35" t="str">
        <f t="shared" si="2"/>
        <v>Électricité (kWh)Vietnam</v>
      </c>
      <c r="AM83" s="2" t="s">
        <v>242</v>
      </c>
      <c r="AN83" s="2" t="s">
        <v>306</v>
      </c>
      <c r="AO83" s="9" t="s">
        <v>37</v>
      </c>
      <c r="AP83" s="15">
        <v>0.42099999999999999</v>
      </c>
    </row>
    <row r="84" spans="2:42" ht="18.75" thickBot="1" x14ac:dyDescent="0.3">
      <c r="B84" s="215" t="s">
        <v>33</v>
      </c>
      <c r="C84" s="215"/>
      <c r="D84" s="215"/>
      <c r="E84" s="215"/>
      <c r="F84" s="59">
        <f t="shared" ref="F84:M84" si="37">SUM(F57:F82)</f>
        <v>0</v>
      </c>
      <c r="G84" s="59">
        <f t="shared" si="37"/>
        <v>0</v>
      </c>
      <c r="H84" s="59">
        <f t="shared" si="37"/>
        <v>0</v>
      </c>
      <c r="I84" s="59">
        <f t="shared" si="37"/>
        <v>0</v>
      </c>
      <c r="J84" s="59">
        <f t="shared" si="37"/>
        <v>0</v>
      </c>
      <c r="K84" s="121">
        <f t="shared" si="37"/>
        <v>0</v>
      </c>
      <c r="L84" s="62">
        <f t="shared" si="37"/>
        <v>0</v>
      </c>
      <c r="M84" s="63">
        <f t="shared" si="37"/>
        <v>0</v>
      </c>
      <c r="N84" s="52" t="e">
        <f>M84/L84</f>
        <v>#DIV/0!</v>
      </c>
      <c r="O84" s="34"/>
      <c r="P84" s="34"/>
      <c r="Q84" s="34"/>
      <c r="R84" s="34"/>
      <c r="S84" s="34"/>
      <c r="T84" s="34"/>
      <c r="U84" s="34"/>
      <c r="V84" s="34"/>
      <c r="W84" s="34"/>
      <c r="X84" s="34"/>
      <c r="Y84" s="34"/>
      <c r="Z84" s="34"/>
      <c r="AA84" s="34"/>
      <c r="AB84" s="34"/>
      <c r="AC84" s="34"/>
      <c r="AD84" s="34"/>
      <c r="AE84" s="34"/>
      <c r="AL84" s="35" t="str">
        <f t="shared" si="2"/>
        <v>Électricité (kWh)UE autres pays</v>
      </c>
      <c r="AM84" s="2" t="s">
        <v>242</v>
      </c>
      <c r="AN84" s="2" t="s">
        <v>314</v>
      </c>
      <c r="AO84" s="9" t="s">
        <v>37</v>
      </c>
      <c r="AP84" s="15">
        <v>0.44700000000000001</v>
      </c>
    </row>
    <row r="85" spans="2:42" ht="13.5" thickTop="1" x14ac:dyDescent="0.25">
      <c r="AL85" s="35" t="str">
        <f t="shared" si="2"/>
        <v>Électricité (kWh)Autres pays du monde</v>
      </c>
      <c r="AM85" s="2" t="s">
        <v>242</v>
      </c>
      <c r="AN85" s="2" t="s">
        <v>315</v>
      </c>
      <c r="AO85" s="9" t="s">
        <v>37</v>
      </c>
      <c r="AP85" s="15">
        <v>0.73499999999999999</v>
      </c>
    </row>
  </sheetData>
  <protectedRanges>
    <protectedRange sqref="B20:AE45" name="Donnees_entree"/>
    <protectedRange sqref="AE17" name="Donnees_primaires_2"/>
    <protectedRange sqref="R17" name="Donnees_primaires_1"/>
  </protectedRanges>
  <sortState xmlns:xlrd2="http://schemas.microsoft.com/office/spreadsheetml/2017/richdata2" ref="AM26:AP83">
    <sortCondition ref="AN26:AN83"/>
  </sortState>
  <mergeCells count="19">
    <mergeCell ref="B84:E84"/>
    <mergeCell ref="F16:R16"/>
    <mergeCell ref="F17:F19"/>
    <mergeCell ref="S16:AE16"/>
    <mergeCell ref="S17:S19"/>
    <mergeCell ref="G17:Q17"/>
    <mergeCell ref="T17:AD17"/>
    <mergeCell ref="F54:I54"/>
    <mergeCell ref="F55:G55"/>
    <mergeCell ref="J54:K54"/>
    <mergeCell ref="I55:K55"/>
    <mergeCell ref="L54:N55"/>
    <mergeCell ref="B2:AE2"/>
    <mergeCell ref="AC18:AE18"/>
    <mergeCell ref="T18:W18"/>
    <mergeCell ref="Z18:AB18"/>
    <mergeCell ref="P18:R18"/>
    <mergeCell ref="G18:J18"/>
    <mergeCell ref="M18:O18"/>
  </mergeCells>
  <dataValidations count="4">
    <dataValidation type="list" allowBlank="1" showInputMessage="1" showErrorMessage="1" sqref="D20:D45" xr:uid="{00000000-0002-0000-0800-000000000000}">
      <formula1>$AI$16:$AI$17</formula1>
    </dataValidation>
    <dataValidation type="list" allowBlank="1" showInputMessage="1" showErrorMessage="1" sqref="E20:E45" xr:uid="{00000000-0002-0000-0800-000001000000}">
      <formula1>INDIRECT($D20)</formula1>
    </dataValidation>
    <dataValidation type="list" allowBlank="1" showInputMessage="1" showErrorMessage="1" sqref="AE17 R17" xr:uid="{00000000-0002-0000-0800-000002000000}">
      <formula1>$AN$16:$AN$17</formula1>
    </dataValidation>
    <dataValidation type="list" allowBlank="1" showInputMessage="1" showErrorMessage="1" sqref="C20:C45" xr:uid="{00000000-0002-0000-0800-000003000000}">
      <formula1>$AN$26:$AN$85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2C81A9E536E040B5F5554EA0A13D71" ma:contentTypeVersion="10" ma:contentTypeDescription="Crée un document." ma:contentTypeScope="" ma:versionID="7769fd5a0ce8fe0c10a36a4937ee2aed">
  <xsd:schema xmlns:xsd="http://www.w3.org/2001/XMLSchema" xmlns:xs="http://www.w3.org/2001/XMLSchema" xmlns:p="http://schemas.microsoft.com/office/2006/metadata/properties" xmlns:ns2="c438e9b8-cfb9-426e-86c9-c99b4a042631" xmlns:ns3="8fedbfb2-e8b3-4473-ad04-f898cee152ef" targetNamespace="http://schemas.microsoft.com/office/2006/metadata/properties" ma:root="true" ma:fieldsID="0e6302b2b120ca13b531912da6c433e1" ns2:_="" ns3:_="">
    <xsd:import namespace="c438e9b8-cfb9-426e-86c9-c99b4a042631"/>
    <xsd:import namespace="8fedbfb2-e8b3-4473-ad04-f898cee152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38e9b8-cfb9-426e-86c9-c99b4a0426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fedbfb2-e8b3-4473-ad04-f898cee152ef"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FE071DC-5C03-453F-BC4E-9A160D6D9711}"/>
</file>

<file path=customXml/itemProps2.xml><?xml version="1.0" encoding="utf-8"?>
<ds:datastoreItem xmlns:ds="http://schemas.openxmlformats.org/officeDocument/2006/customXml" ds:itemID="{37971B6C-F58B-4443-839D-0A8EE78BDCB7}"/>
</file>

<file path=customXml/itemProps3.xml><?xml version="1.0" encoding="utf-8"?>
<ds:datastoreItem xmlns:ds="http://schemas.openxmlformats.org/officeDocument/2006/customXml" ds:itemID="{4F43EC52-2146-4092-8913-3CCE1353BFA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123</vt:i4>
      </vt:variant>
    </vt:vector>
  </HeadingPairs>
  <TitlesOfParts>
    <vt:vector size="134" baseType="lpstr">
      <vt:lpstr>LISEZ-MOI</vt:lpstr>
      <vt:lpstr>0_SYNTHESE</vt:lpstr>
      <vt:lpstr>1_Infos_generales</vt:lpstr>
      <vt:lpstr>2_Routier</vt:lpstr>
      <vt:lpstr>3_Ferroviaire</vt:lpstr>
      <vt:lpstr>4_Fluvial</vt:lpstr>
      <vt:lpstr>5_Maritime</vt:lpstr>
      <vt:lpstr>6_Aerien</vt:lpstr>
      <vt:lpstr>7_Sites_logistiques</vt:lpstr>
      <vt:lpstr>Lexique</vt:lpstr>
      <vt:lpstr>Routier_v1</vt:lpstr>
      <vt:lpstr>Bateau_motorisé_capacité_min_3000tpl</vt:lpstr>
      <vt:lpstr>Bateau_motorisé_capacité_sup_3000tpl</vt:lpstr>
      <vt:lpstr>Bateau_motorisé_capacité≤1499tpl</vt:lpstr>
      <vt:lpstr>Bateau_motorisé_capacité≤2999tpl</vt:lpstr>
      <vt:lpstr>Bateau_motorisé_capacité≤399tpl</vt:lpstr>
      <vt:lpstr>Bateau_motorisé_capacité≤649tpl</vt:lpstr>
      <vt:lpstr>Bateau_motorisé_capacité≤999tpl</vt:lpstr>
      <vt:lpstr>'3_Ferroviaire'!Camion_rigide_PL_PTAC≤12t</vt:lpstr>
      <vt:lpstr>'4_Fluvial'!Camion_rigide_PL_PTAC≤12t</vt:lpstr>
      <vt:lpstr>'5_Maritime'!Camion_rigide_PL_PTAC≤12t</vt:lpstr>
      <vt:lpstr>'6_Aerien'!Camion_rigide_PL_PTAC≤12t</vt:lpstr>
      <vt:lpstr>Camion_rigide_PL_PTAC≤12t</vt:lpstr>
      <vt:lpstr>'3_Ferroviaire'!Camion_rigide_PL_PTAC≤20t</vt:lpstr>
      <vt:lpstr>'4_Fluvial'!Camion_rigide_PL_PTAC≤20t</vt:lpstr>
      <vt:lpstr>'5_Maritime'!Camion_rigide_PL_PTAC≤20t</vt:lpstr>
      <vt:lpstr>'6_Aerien'!Camion_rigide_PL_PTAC≤20t</vt:lpstr>
      <vt:lpstr>Camion_rigide_PL_PTAC≤20t</vt:lpstr>
      <vt:lpstr>'3_Ferroviaire'!Camion_rigide_PL_PTAC≤26t</vt:lpstr>
      <vt:lpstr>'4_Fluvial'!Camion_rigide_PL_PTAC≤26t</vt:lpstr>
      <vt:lpstr>'5_Maritime'!Camion_rigide_PL_PTAC≤26t</vt:lpstr>
      <vt:lpstr>'6_Aerien'!Camion_rigide_PL_PTAC≤26t</vt:lpstr>
      <vt:lpstr>Camion_rigide_PL_PTAC≤26t</vt:lpstr>
      <vt:lpstr>'3_Ferroviaire'!Camion_rigide_PL_PTAC≤32t</vt:lpstr>
      <vt:lpstr>'4_Fluvial'!Camion_rigide_PL_PTAC≤32t</vt:lpstr>
      <vt:lpstr>'5_Maritime'!Camion_rigide_PL_PTAC≤32t</vt:lpstr>
      <vt:lpstr>'6_Aerien'!Camion_rigide_PL_PTAC≤32t</vt:lpstr>
      <vt:lpstr>Camion_rigide_PL_PTAC≤32t</vt:lpstr>
      <vt:lpstr>'3_Ferroviaire'!Camion_rigide_PL_PTAC≤7_5t</vt:lpstr>
      <vt:lpstr>'4_Fluvial'!Camion_rigide_PL_PTAC≤7_5t</vt:lpstr>
      <vt:lpstr>'5_Maritime'!Camion_rigide_PL_PTAC≤7_5t</vt:lpstr>
      <vt:lpstr>'6_Aerien'!Camion_rigide_PL_PTAC≤7_5t</vt:lpstr>
      <vt:lpstr>Camion_rigide_PL_PTAC≤7_5t</vt:lpstr>
      <vt:lpstr>Cargo_capacité_sup_100t_D≤1000km</vt:lpstr>
      <vt:lpstr>Cargo_capacité_sup_100t_D≤3500km</vt:lpstr>
      <vt:lpstr>Cargo_capacité_sup_100t_Dmin_3501km</vt:lpstr>
      <vt:lpstr>Cargo_capacité≤100t</vt:lpstr>
      <vt:lpstr>Cargo_capacité≤25t</vt:lpstr>
      <vt:lpstr>'6_Aerien'!Cargo_divers_capacité≤10000tpl</vt:lpstr>
      <vt:lpstr>Cargo_divers_capacité≤10000tpl</vt:lpstr>
      <vt:lpstr>'6_Aerien'!Cargo_divers_capacité≤20000tpl</vt:lpstr>
      <vt:lpstr>Cargo_divers_capacité≤20000tpl</vt:lpstr>
      <vt:lpstr>'3_Ferroviaire'!Ensemble_articulé_PL_PTRA≤34t</vt:lpstr>
      <vt:lpstr>'4_Fluvial'!Ensemble_articulé_PL_PTRA≤34t</vt:lpstr>
      <vt:lpstr>'5_Maritime'!Ensemble_articulé_PL_PTRA≤34t</vt:lpstr>
      <vt:lpstr>'6_Aerien'!Ensemble_articulé_PL_PTRA≤34t</vt:lpstr>
      <vt:lpstr>Ensemble_articulé_PL_PTRA≤34t</vt:lpstr>
      <vt:lpstr>'3_Ferroviaire'!Ensemble_articulé_PL_PTRA≤40t</vt:lpstr>
      <vt:lpstr>'4_Fluvial'!Ensemble_articulé_PL_PTRA≤40t</vt:lpstr>
      <vt:lpstr>'5_Maritime'!Ensemble_articulé_PL_PTRA≤40t</vt:lpstr>
      <vt:lpstr>'6_Aerien'!Ensemble_articulé_PL_PTRA≤40t</vt:lpstr>
      <vt:lpstr>Ensemble_articulé_PL_PTRA≤40t</vt:lpstr>
      <vt:lpstr>'3_Ferroviaire'!Ensemble_articulé_PL_PTRA≤44t</vt:lpstr>
      <vt:lpstr>'4_Fluvial'!Ensemble_articulé_PL_PTRA≤44t</vt:lpstr>
      <vt:lpstr>'5_Maritime'!Ensemble_articulé_PL_PTRA≤44t</vt:lpstr>
      <vt:lpstr>'6_Aerien'!Ensemble_articulé_PL_PTRA≤44t</vt:lpstr>
      <vt:lpstr>Ensemble_articulé_PL_PTRA≤44t</vt:lpstr>
      <vt:lpstr>'3_Ferroviaire'!Ensemble_articulé_PL_PTRA≤60t</vt:lpstr>
      <vt:lpstr>'4_Fluvial'!Ensemble_articulé_PL_PTRA≤60t</vt:lpstr>
      <vt:lpstr>'5_Maritime'!Ensemble_articulé_PL_PTRA≤60t</vt:lpstr>
      <vt:lpstr>'6_Aerien'!Ensemble_articulé_PL_PTRA≤60t</vt:lpstr>
      <vt:lpstr>Ensemble_articulé_PL_PTRA≤60t</vt:lpstr>
      <vt:lpstr>'3_Ferroviaire'!Ensemble_articulé_PL_PTRA≤72t</vt:lpstr>
      <vt:lpstr>'4_Fluvial'!Ensemble_articulé_PL_PTRA≤72t</vt:lpstr>
      <vt:lpstr>'5_Maritime'!Ensemble_articulé_PL_PTRA≤72t</vt:lpstr>
      <vt:lpstr>'6_Aerien'!Ensemble_articulé_PL_PTRA≤72t</vt:lpstr>
      <vt:lpstr>Ensemble_articulé_PL_PTRA≤72t</vt:lpstr>
      <vt:lpstr>Passagers_min_221p_D≤3500km</vt:lpstr>
      <vt:lpstr>Passagers_min_221p_Dmin_3501km</vt:lpstr>
      <vt:lpstr>Passagers≤100p_D≤1000km</vt:lpstr>
      <vt:lpstr>Passagers≤100p_D≤3500km</vt:lpstr>
      <vt:lpstr>Passagers≤220p_D≤1000km</vt:lpstr>
      <vt:lpstr>Passagers≤220p_D≤3500km</vt:lpstr>
      <vt:lpstr>Passagers≤220p_Dmin_3501km</vt:lpstr>
      <vt:lpstr>Passagers≤50p_D≤1000km</vt:lpstr>
      <vt:lpstr>Passagers≤50p_D≤3500km</vt:lpstr>
      <vt:lpstr>'6_Aerien'!Pétrolier_capacité_sup_200000tpl</vt:lpstr>
      <vt:lpstr>Pétrolier_capacité_sup_200000tpl</vt:lpstr>
      <vt:lpstr>'6_Aerien'!Pétrolier_capacité≤200000tpl</vt:lpstr>
      <vt:lpstr>Pétrolier_capacité≤200000tpl</vt:lpstr>
      <vt:lpstr>'6_Aerien'!Pétrolier_capacité≤5000tpl</vt:lpstr>
      <vt:lpstr>Pétrolier_capacité≤5000tpl</vt:lpstr>
      <vt:lpstr>'6_Aerien'!Pétrolier_capacité≤60000tpl</vt:lpstr>
      <vt:lpstr>Pétrolier_capacité≤60000tpl</vt:lpstr>
      <vt:lpstr>'6_Aerien'!Porte_conteneur_autres_liaisons</vt:lpstr>
      <vt:lpstr>Porte_conteneur_autres_liaisons</vt:lpstr>
      <vt:lpstr>'6_Aerien'!Porte_conteneur_Panama_commercial</vt:lpstr>
      <vt:lpstr>Porte_conteneur_Panama_commercial</vt:lpstr>
      <vt:lpstr>'6_Aerien'!Porte_conteneur_Trans_Suez</vt:lpstr>
      <vt:lpstr>Porte_conteneur_Trans_Suez</vt:lpstr>
      <vt:lpstr>'6_Aerien'!Porte_conteneur_Transatlantique</vt:lpstr>
      <vt:lpstr>Porte_conteneur_Transatlantique</vt:lpstr>
      <vt:lpstr>'6_Aerien'!Porte_conteneur_Transpacifique</vt:lpstr>
      <vt:lpstr>Porte_conteneur_Transpacifique</vt:lpstr>
      <vt:lpstr>Pousseur_avec_barge_P≤879kW</vt:lpstr>
      <vt:lpstr>Pousseur_avec_barge_Pmin_880kW</vt:lpstr>
      <vt:lpstr>'6_Aerien'!Roulier_mixte_RoPax</vt:lpstr>
      <vt:lpstr>Roulier_mixte_RoPax</vt:lpstr>
      <vt:lpstr>'6_Aerien'!Roulier_RoRo_Camions_Remorques</vt:lpstr>
      <vt:lpstr>Roulier_RoRo_Camions_Remorques</vt:lpstr>
      <vt:lpstr>'6_Aerien'!Roulier_RoRo_Moyen</vt:lpstr>
      <vt:lpstr>Roulier_RoRo_Moyen</vt:lpstr>
      <vt:lpstr>'6_Aerien'!Roulier_RoRo_Remorques_seules</vt:lpstr>
      <vt:lpstr>Roulier_RoRo_Remorques_seules</vt:lpstr>
      <vt:lpstr>Stockage_transbordement</vt:lpstr>
      <vt:lpstr>Transbordement</vt:lpstr>
      <vt:lpstr>'3_Ferroviaire'!Type_de_véhicule</vt:lpstr>
      <vt:lpstr>'4_Fluvial'!Type_de_véhicule</vt:lpstr>
      <vt:lpstr>'5_Maritime'!Type_de_véhicule</vt:lpstr>
      <vt:lpstr>'6_Aerien'!Type_de_véhicule</vt:lpstr>
      <vt:lpstr>Type_de_véhicule</vt:lpstr>
      <vt:lpstr>'3_Ferroviaire'!Véhicule_utilitaire_léger_VUL_PTAC≤3_5t</vt:lpstr>
      <vt:lpstr>'4_Fluvial'!Véhicule_utilitaire_léger_VUL_PTAC≤3_5t</vt:lpstr>
      <vt:lpstr>'5_Maritime'!Véhicule_utilitaire_léger_VUL_PTAC≤3_5t</vt:lpstr>
      <vt:lpstr>'6_Aerien'!Véhicule_utilitaire_léger_VUL_PTAC≤3_5t</vt:lpstr>
      <vt:lpstr>Véhicule_utilitaire_léger_VUL_PTAC≤3_5t</vt:lpstr>
      <vt:lpstr>Vélo</vt:lpstr>
      <vt:lpstr>Vélo_électrique</vt:lpstr>
      <vt:lpstr>'6_Aerien'!Vraquier_capacité_sup_100000tpl</vt:lpstr>
      <vt:lpstr>Vraquier_capacité_sup_100000tpl</vt:lpstr>
      <vt:lpstr>'6_Aerien'!Vraquier_capacité≤100000tpl</vt:lpstr>
      <vt:lpstr>Vraquier_capacité≤100000tpl</vt:lpstr>
      <vt:lpstr>'6_Aerien'!Vraquier_capacité≤10000tpl</vt:lpstr>
      <vt:lpstr>Vraquier_capacité≤10000tpl</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BORMAND</dc:creator>
  <cp:lastModifiedBy>BABANI Blandine</cp:lastModifiedBy>
  <dcterms:created xsi:type="dcterms:W3CDTF">2023-03-31T11:23:28Z</dcterms:created>
  <dcterms:modified xsi:type="dcterms:W3CDTF">2024-03-26T13:39:48Z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0x010100E52C81A9E536E040B5F5554EA0A13D71</vt:lpwstr>
  </property>
</Properties>
</file>